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5"/>
  <workbookPr defaultThemeVersion="166925"/>
  <bookViews>
    <workbookView xWindow="36616" yWindow="65461" windowWidth="29040" windowHeight="15840" activeTab="0"/>
  </bookViews>
  <sheets>
    <sheet name="Feuil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<sst xmlns="http://schemas.openxmlformats.org/spreadsheetml/2006/main" count="1353" uniqueCount="686">
  <si>
    <t>ATTENTION : Le catalogue et le bon de commande sont mis à jour régulièrement. Avant de commander, assurez-vous d'utiliser les versions les plus récentes</t>
  </si>
  <si>
    <r>
      <t xml:space="preserve">Centrale d'achats en tourisme </t>
    </r>
    <r>
      <rPr>
        <b/>
        <sz val="22"/>
        <rFont val="Wigrum Light"/>
        <family val="3"/>
      </rPr>
      <t>Bon de commande</t>
    </r>
    <r>
      <rPr>
        <b/>
        <sz val="22"/>
        <color rgb="FFFF0000"/>
        <rFont val="Wigrum Light"/>
        <family val="3"/>
      </rPr>
      <t xml:space="preserve"> </t>
    </r>
    <r>
      <rPr>
        <b/>
        <sz val="10"/>
        <color rgb="FFFF0000"/>
        <rFont val="Wigrum Light"/>
        <family val="3"/>
      </rPr>
      <t>version du 27/07/2021</t>
    </r>
  </si>
  <si>
    <t>Date:</t>
  </si>
  <si>
    <t>No. Client:</t>
  </si>
  <si>
    <t>Client:</t>
  </si>
  <si>
    <t>Votre numéro de référence</t>
  </si>
  <si>
    <t>Adresse:</t>
  </si>
  <si>
    <t>Nom du contact:</t>
  </si>
  <si>
    <t>Téléphone:</t>
  </si>
  <si>
    <t>Courriel:</t>
  </si>
  <si>
    <t>Courriel pour la facturation:</t>
  </si>
  <si>
    <t>No. Lieux de livraison:</t>
  </si>
  <si>
    <t>Fournisseur/Code</t>
  </si>
  <si>
    <t>Produit</t>
  </si>
  <si>
    <t>Format</t>
  </si>
  <si>
    <t>Prix</t>
  </si>
  <si>
    <t>Qté</t>
  </si>
  <si>
    <t>Total</t>
  </si>
  <si>
    <t>Masques</t>
  </si>
  <si>
    <t>T</t>
  </si>
  <si>
    <t>TEKNO-004-1</t>
  </si>
  <si>
    <t>MASQUE USAGE UNIQUE - HUMASK PRO - 50/BTE</t>
  </si>
  <si>
    <t>UNITÉ</t>
  </si>
  <si>
    <t>P</t>
  </si>
  <si>
    <t>SEC1128</t>
  </si>
  <si>
    <t>MASQUES BLEUS 50/BTE</t>
  </si>
  <si>
    <t>50/BT</t>
  </si>
  <si>
    <t>S</t>
  </si>
  <si>
    <t>CDM500011</t>
  </si>
  <si>
    <t>MASQUE DE PROTECTION SL</t>
  </si>
  <si>
    <t>O</t>
  </si>
  <si>
    <t>ONMP50T</t>
  </si>
  <si>
    <t>MASQUE DE PROTECTION CIVIL / USAGE NON MÉDICAL</t>
  </si>
  <si>
    <t>ONMP50T40</t>
  </si>
  <si>
    <t>MASQUE DE PROTECTION CIVIL / USAGE NON MÉDICAL - 40BTES/CAISSE</t>
  </si>
  <si>
    <t>CAISSE</t>
  </si>
  <si>
    <t>ONMPB50T</t>
  </si>
  <si>
    <t>MASQUE DE PROTECTION CIVIL NOIR / USAGE NON MÉDICAL</t>
  </si>
  <si>
    <t>ONMPB50T40</t>
  </si>
  <si>
    <t>MASQUE DE PROTECTION CIVIL NOIR / USAGE NON MÉDICAL - 40BTES/CAISSE</t>
  </si>
  <si>
    <t>ONMPE50T</t>
  </si>
  <si>
    <t>MASQUE DE PROTECTION CIVIL ENFANT / USAGE NON MÉDICAL (rupture de stock)</t>
  </si>
  <si>
    <t>ONMPE50T40</t>
  </si>
  <si>
    <t>MASQUE DE PROTECTION CIVIL ENFANT / USAGE NON MÉDICAL - 40BTES/CAISSE</t>
  </si>
  <si>
    <t>V</t>
  </si>
  <si>
    <t>628110706935</t>
  </si>
  <si>
    <t>MASQUE M SOURIRE - 25/BTE - NOIR - LARGE</t>
  </si>
  <si>
    <t>628110706959</t>
  </si>
  <si>
    <t>MASQUE M SOURIRE - 25/BTE - GRIS - LARGE</t>
  </si>
  <si>
    <t>628110706942</t>
  </si>
  <si>
    <t>MASQUE M SOURIRE - 25/BTE - BLANC - LARGE</t>
  </si>
  <si>
    <t>628110706980</t>
  </si>
  <si>
    <t>MASQUE M SOURIRE - 25/BTE - ROSE - MOYEN</t>
  </si>
  <si>
    <t>628110706973</t>
  </si>
  <si>
    <t>MASQUE M SOURIRE - 25/BTE - TURQUOISE - MOYEN</t>
  </si>
  <si>
    <t>628110706966</t>
  </si>
  <si>
    <t>MASQUE M SOURIRE - 25/BTE - BLEU - MOYEN</t>
  </si>
  <si>
    <t>C</t>
  </si>
  <si>
    <t>MASQUE DE PROTECTION AVEC FILTRE - NOIR ET BLANC</t>
  </si>
  <si>
    <t>MASQUE DE PROTECTION AVEC FILTRE - MARINE ET BLANC</t>
  </si>
  <si>
    <t>MASQUE DE PROTECTION AVEC FILTRE - NOIR ET GRIS</t>
  </si>
  <si>
    <t>MASQUE DE PROTECTION AVEC FILTRE - MARINE ET GRIS</t>
  </si>
  <si>
    <t>TEKNO-005-01</t>
  </si>
  <si>
    <t>COUVRE VISAGE FESTIF LUMINEUX - NON MÉDICAL - NOIR - 1-25</t>
  </si>
  <si>
    <t>TEKNO-005-02</t>
  </si>
  <si>
    <t>COUVRE VISAGE FESTIF LUMINEUX - NON MÉDICAL - NOIR - 26-50</t>
  </si>
  <si>
    <t>TEKNO-005-03</t>
  </si>
  <si>
    <t>COUVRE VISAGE FESTIF LUMINEUX - NON MÉDICAL - NOIR - 51 ET PLUS</t>
  </si>
  <si>
    <t>TEKNO-006-01</t>
  </si>
  <si>
    <t>COUVRE VISAGE FESTIF LUMINEUX - NON MÉDICAL - BLANC - 1-25</t>
  </si>
  <si>
    <t>TEKNO-006-02</t>
  </si>
  <si>
    <t>COUVRE VISAGE FESTIF LUMINEUX - NON MÉDICAL - BLANC - 26-50</t>
  </si>
  <si>
    <t>TEKNO-006-03</t>
  </si>
  <si>
    <t>COUVRE VISAGE FESTIF LUMINEUX - NON MÉDICAL - BLANC - 51 ET PLUS</t>
  </si>
  <si>
    <t xml:space="preserve">DISTRIBUTRICE DE MASQUES 215MM X 128MM X 138MM </t>
  </si>
  <si>
    <t>VISIÈRES ET LUNETTES</t>
  </si>
  <si>
    <t>ÉCRAN FACIAL LÉGER MEDISHIELD</t>
  </si>
  <si>
    <t>TEKNO-001-1</t>
  </si>
  <si>
    <t xml:space="preserve">VISIÈRE COMB-O </t>
  </si>
  <si>
    <t>TEKNO-001-2</t>
  </si>
  <si>
    <t>TEKNO-002-1</t>
  </si>
  <si>
    <t>VISIÈRE CO-SHIELD</t>
  </si>
  <si>
    <t>TEKNO-002-2</t>
  </si>
  <si>
    <t>TEKNO-003-1</t>
  </si>
  <si>
    <t xml:space="preserve">VISIÈRE DE SOLEIL - UV </t>
  </si>
  <si>
    <t>SEC420</t>
  </si>
  <si>
    <t>VISIERE AJUSTABLE</t>
  </si>
  <si>
    <t>CDV190021</t>
  </si>
  <si>
    <t>VISIÈRE DE PROTECTION SL</t>
  </si>
  <si>
    <t>ONVF10</t>
  </si>
  <si>
    <t>VISIÈRE DE PROTECTION FACIALE - 10/BTE</t>
  </si>
  <si>
    <t>10/BTE</t>
  </si>
  <si>
    <t>ONVF10C</t>
  </si>
  <si>
    <t>VISIÈRE DE PROTECTION FACIALE - PAQUET DE 25BTES/CAISSE</t>
  </si>
  <si>
    <t>SECSAO669</t>
  </si>
  <si>
    <t>LUNETTES SÉCURITÉ SÉRIE A700</t>
  </si>
  <si>
    <t>VML</t>
  </si>
  <si>
    <t>VISIÈRE AVEC MONTURE DE LUNETTE</t>
  </si>
  <si>
    <t>GANTS</t>
  </si>
  <si>
    <t>GANT324</t>
  </si>
  <si>
    <t>GANTS NITRILE *SANS POUDRE* PETIT 100/BT</t>
  </si>
  <si>
    <t>100/BT</t>
  </si>
  <si>
    <t>GANT325</t>
  </si>
  <si>
    <t>GANTS NITRILE *SANS POUDRE* MOYEN 100/BT</t>
  </si>
  <si>
    <t>GANT326</t>
  </si>
  <si>
    <t>GANTS NITRILE *SANS POUDRE* GRAND 100/BT</t>
  </si>
  <si>
    <t>GANT327</t>
  </si>
  <si>
    <t>GANTS NITRILE*SANS POUDRE*T-GRAND 100/BT</t>
  </si>
  <si>
    <t>ONVNG100S</t>
  </si>
  <si>
    <t>GANTS D'EXAMEN EN VINYLE/NITRILE *SANS POUDRE* PETIT 100/BTE</t>
  </si>
  <si>
    <t>100/BTE</t>
  </si>
  <si>
    <t>ONVNG100SC</t>
  </si>
  <si>
    <t>GANTS D'EXAMEN EN VINYLE/NITRILE *SANS POUDRE* PETIT 10BTE/CAISSE</t>
  </si>
  <si>
    <t>ONVNG100M</t>
  </si>
  <si>
    <t>GANTS D'EXAMEN EN VINYLE/NITRILE *SANS POUDRE* MEDIUM 100/BTE</t>
  </si>
  <si>
    <t>ONVNG100MC</t>
  </si>
  <si>
    <t>GANTS D'EXAMEN EN VINYLE/NITRILE *SANS POUDRE* MEDIUM 10BTE/CAISSE</t>
  </si>
  <si>
    <t>ONVNG100L</t>
  </si>
  <si>
    <t>GANTS D'EXAMEN EN VINYLE/NITRILE *SANS POUDRE* LARGE 100/BTE</t>
  </si>
  <si>
    <t>ONVNG100LC</t>
  </si>
  <si>
    <t>GANTS D'EXAMEN EN VINYLE/NITRILE *SANS POUDRE* LARGE 10BTE/CAISSE</t>
  </si>
  <si>
    <t>ONVNG100XL</t>
  </si>
  <si>
    <t>GANTS D'EXAMEN EN VINYLE/NITRILE *SANS POUDRE* XLARGE 100/BTE</t>
  </si>
  <si>
    <t>ONVNG100XLC</t>
  </si>
  <si>
    <t>GANTS D'EXAMEN EN VINYLE/NITRILE *SANS POUDRE* XLARGE 10BTE/CAISSE</t>
  </si>
  <si>
    <t>ONVGF300M</t>
  </si>
  <si>
    <t>GANTS D'EXAMEN EN VINYLE *SANS POUDRE* MEDIUM 100/BTE</t>
  </si>
  <si>
    <t>ONVGF300MC</t>
  </si>
  <si>
    <t>GANTS D'EXAMEN EN VINYLE *SANS POUDRE* MEDIUM 10BTES/CAISSE</t>
  </si>
  <si>
    <t>ONVGF300L</t>
  </si>
  <si>
    <t>GANTS D'EXAMEN EN VINYLE *SANS POUDRE* LARGE 100/BTE</t>
  </si>
  <si>
    <t>ONVGF300LC</t>
  </si>
  <si>
    <t>GANTS D'EXAMEN EN VINYLE *SANS POUDRE* LARGE 10BTES/CAISSE</t>
  </si>
  <si>
    <t>ONVGF300XL</t>
  </si>
  <si>
    <t>GANTS D'EXAMEN EN VINYLE *SANS POUDRE* XLARGE 100/BTE</t>
  </si>
  <si>
    <t>ONVGF300XLC</t>
  </si>
  <si>
    <t>GANTS D'EXAMEN EN VINYLE *SANS POUDRE* XLARGE 10BTES/CAISSE</t>
  </si>
  <si>
    <t>THERMOMÈTRES</t>
  </si>
  <si>
    <t>ONJXB718</t>
  </si>
  <si>
    <t>THERMOMÈTRE INFRAROUGE SANS CONTACT</t>
  </si>
  <si>
    <t>ONJXB718C</t>
  </si>
  <si>
    <t>THERMOMÈTRE INFRAROUGE SANS CONTACT - 50 UNITÉS/CS</t>
  </si>
  <si>
    <t>ONFDIRV9</t>
  </si>
  <si>
    <t>THERMOMÈTRE INFRAROUGE FRONT ET OREILLES</t>
  </si>
  <si>
    <t>ONFDIRV9C</t>
  </si>
  <si>
    <t>THERMOMÈTRE INFRAROUGE FRONT ET OREILLES - 100 UNITÉS/CS</t>
  </si>
  <si>
    <t>COMBINAISONS</t>
  </si>
  <si>
    <t>JAQQL-1</t>
  </si>
  <si>
    <t>JAQUETTE DE PROTECTION LAVABLE ET RÉUTILISABLE, LILAS</t>
  </si>
  <si>
    <t>1 À 50</t>
  </si>
  <si>
    <t>JAQQL-2</t>
  </si>
  <si>
    <t>51 ET +</t>
  </si>
  <si>
    <t>JAQQN-1</t>
  </si>
  <si>
    <t>JAQUETTE DE PROTECTION LAVABLE ET RÉUTILISABLE, NOIR</t>
  </si>
  <si>
    <t>JAQQN-2</t>
  </si>
  <si>
    <t>JAQQG-1</t>
  </si>
  <si>
    <t>JAQUETTE DE PROTECTION LAVABLE ET RÉUTILISABLE, GRISE</t>
  </si>
  <si>
    <t>JAQQG-2</t>
  </si>
  <si>
    <t>JAQQT-1</t>
  </si>
  <si>
    <t>JAQUETTE DE PROTECTION LAVABLE ET RÉUTILISABLE, TURQUOISE</t>
  </si>
  <si>
    <t>JAQQT-2</t>
  </si>
  <si>
    <t>SEC1455</t>
  </si>
  <si>
    <t>COMBINAISON BLANCHE MEDIUM EN TYVEK</t>
  </si>
  <si>
    <t>SEC1456</t>
  </si>
  <si>
    <t>COMBINAISON BLANCHE LARGE EN TYVEK</t>
  </si>
  <si>
    <t>MURS SÉPARATEURS SOUPLES ET ÉCRANS PROTECTEURS</t>
  </si>
  <si>
    <t>MSSP-C1</t>
  </si>
  <si>
    <t>MUR SÉPARATION SOUPLE, 48''LX54''H, TEINTE CLAIRE</t>
  </si>
  <si>
    <t>1 À 10</t>
  </si>
  <si>
    <t>MSSP-C2</t>
  </si>
  <si>
    <t>11 À 25</t>
  </si>
  <si>
    <t>MSSP-C3</t>
  </si>
  <si>
    <t>26 À 50</t>
  </si>
  <si>
    <t>MSSP-C4</t>
  </si>
  <si>
    <t>51 À 100</t>
  </si>
  <si>
    <t>MSSP-C5</t>
  </si>
  <si>
    <t>101 ET +</t>
  </si>
  <si>
    <t>MSSP-F1</t>
  </si>
  <si>
    <t>MUR SÉPARATION SOUPLE, 48''LX54''H, TEINTE FUMÉE</t>
  </si>
  <si>
    <t>MSSP-F2</t>
  </si>
  <si>
    <t>MSSP-F3</t>
  </si>
  <si>
    <t>MSSP-F4</t>
  </si>
  <si>
    <t>MSSP-F5</t>
  </si>
  <si>
    <t>MSSP-T1</t>
  </si>
  <si>
    <t>MUR SÉPARATION SOUPLE, 48''LX54''H, TEINTE TEINTÉE</t>
  </si>
  <si>
    <t>MSSP-T2</t>
  </si>
  <si>
    <t>MSSP-T3</t>
  </si>
  <si>
    <t>MSSP-T4</t>
  </si>
  <si>
    <t>MSSP-T5</t>
  </si>
  <si>
    <t>MSSG-C1</t>
  </si>
  <si>
    <t>MUR SÉPARATION SOUPLE, 60''LX54''H, TEINTE CLAIRE</t>
  </si>
  <si>
    <t>MSSG-C2</t>
  </si>
  <si>
    <t>MSSG-C3</t>
  </si>
  <si>
    <t>MSSG-C4</t>
  </si>
  <si>
    <t>MSSG-C5</t>
  </si>
  <si>
    <t>MSSG-F1</t>
  </si>
  <si>
    <t>MUR SÉPARATION SOUPLE, 60''LX54''H, TEINTE FUMÉE</t>
  </si>
  <si>
    <t>MSSG-F2</t>
  </si>
  <si>
    <t>MSSG-F3</t>
  </si>
  <si>
    <t>MSSG-F4</t>
  </si>
  <si>
    <t>MSSG-F5</t>
  </si>
  <si>
    <t>MSSG-T1</t>
  </si>
  <si>
    <t>MUR SÉPARATION SOUPLE, 60''LX54''H, TEINTÉE</t>
  </si>
  <si>
    <t>MSSG-T2</t>
  </si>
  <si>
    <t>MSSG-T3</t>
  </si>
  <si>
    <t>MSSG-T4</t>
  </si>
  <si>
    <t>MSSG-T5</t>
  </si>
  <si>
    <t>ECCP</t>
  </si>
  <si>
    <t>ECRAN PROTECTEUR, COMPTOIRS D'ACCUEIL, 23,5''LX31,5''HX1/4'' ÉPAIS</t>
  </si>
  <si>
    <t>ECCP5</t>
  </si>
  <si>
    <t>ECRAN PROTECTEUR, COMPTOIRS D'ACCUEIL, 23,5''LX31,5''HX5MM ÉPAIS</t>
  </si>
  <si>
    <t>ECCM</t>
  </si>
  <si>
    <t>ECRAN PROTECTEUR, COMPTOIRS D'ACCUEIL, 36''LX31,5''HX1/4'' ÉPAIS</t>
  </si>
  <si>
    <t>ECCG</t>
  </si>
  <si>
    <t>ECRAN PROTECTEUR, COMPTOIRS D'ACCUEIL, 36''LX40''HX1/4'' ÉPAIS</t>
  </si>
  <si>
    <t>ECCG5</t>
  </si>
  <si>
    <t>ECRAN PROTECTEUR, COMPTOIRS D'ACCUEIL, 36''LX40''HX5MM ÉPAIS</t>
  </si>
  <si>
    <t>À VENIR</t>
  </si>
  <si>
    <t>ROL33CLEAR-1</t>
  </si>
  <si>
    <t>BANNIÈRE RÉTRACTABLE SOUPLE TRANSPARENT 33''X78''+ROLL UP 33.375''X79''</t>
  </si>
  <si>
    <t>ROL33CLEAR-2</t>
  </si>
  <si>
    <t>ROL33CLEAR-3</t>
  </si>
  <si>
    <t>ROL33CLEAR-4</t>
  </si>
  <si>
    <t>ROL33CLEAR-5</t>
  </si>
  <si>
    <t>ROL48CLEAR-1</t>
  </si>
  <si>
    <t>BANNIÈRE RÉTRACTABLE SOUPLE TRANSPARENT 47,25''X78,5''+ROLL UP 47,25''X78,5''</t>
  </si>
  <si>
    <t>ROL48CLEAR-2</t>
  </si>
  <si>
    <t>ROL48CLEAR-3</t>
  </si>
  <si>
    <t>ROL48CLEAR-4</t>
  </si>
  <si>
    <t>ROL48CLEAR-5</t>
  </si>
  <si>
    <t>ROL48LOGO-1</t>
  </si>
  <si>
    <t>BANNIÈRE RÉTRACTABLE SOUPLE TRANSPARENT 47,25''X78,5''+ROLL UP 47,25''X78,5'', LOGO</t>
  </si>
  <si>
    <t>ROL48LOGO-2</t>
  </si>
  <si>
    <t>ROL48LOGO-3</t>
  </si>
  <si>
    <t>ROL48LOGO-4</t>
  </si>
  <si>
    <t>ROL48LOGO-5</t>
  </si>
  <si>
    <t>MARQUEURS DE PLANCHER OU MURS</t>
  </si>
  <si>
    <t>OFG1-1</t>
  </si>
  <si>
    <t>GRAPHIQUES POUR PLANCHER, ROND/DISTANCE, 12,5'' DIA., PQT 10 (10x11,89$)</t>
  </si>
  <si>
    <t>PQT</t>
  </si>
  <si>
    <t>OFG1-2</t>
  </si>
  <si>
    <t>GRAPHIQUES POUR PLANCHER, ROND/DISTANCE, 12,5'' DIA., PQT 25 (25x8,29$)</t>
  </si>
  <si>
    <t>OFG1-3</t>
  </si>
  <si>
    <t>GRAPHIQUES POUR PLANCHER, ROND/DISTANCE, 12,5'' DIA., PQT 50 (50x6,29$)</t>
  </si>
  <si>
    <t>OFG1-4</t>
  </si>
  <si>
    <t>GRAPHIQUES POUR PLANCHER, ROND/DISTANCE, 12,5'' DIA., PQT 100 (100x5,59)</t>
  </si>
  <si>
    <t>OFG1-5</t>
  </si>
  <si>
    <t>GRAPHIQUES POUR PLANCHER, ROND/DISTANCE, 12,5'' DIA., PQT 250 (250x4,99$)</t>
  </si>
  <si>
    <t>OFG1-6</t>
  </si>
  <si>
    <t>GRAPHIQUES POUR PLANCHER, ROND/DISTANCE, 12,5'' DIA., PQT 500 (500x4,49$)</t>
  </si>
  <si>
    <t>OFG2-1</t>
  </si>
  <si>
    <t>GRAPHIQUES POUR PLANCHER, FLÈCHE 7,6''X12,5'', PQT 10 (10x9,99$)</t>
  </si>
  <si>
    <t>OFG2-2</t>
  </si>
  <si>
    <t>GRAPHIQUES POUR PLANCHER, FLÈCHE 7,6''X12,5'', PQT 25 (25x6,69$)</t>
  </si>
  <si>
    <t>OFG2-3</t>
  </si>
  <si>
    <t>GRAPHIQUES POUR PLANCHER, FLÈCHE 7,6''X12,5'', PQT 50 (50X4,69$)</t>
  </si>
  <si>
    <t>OFG2-4</t>
  </si>
  <si>
    <t>GRAPHIQUES POUR PLANCHER, FLÈCHE 7,6''X12,5'', PQT 100 (100X3,89$)</t>
  </si>
  <si>
    <t>OFG2-5</t>
  </si>
  <si>
    <t>GRAPHIQUES POUR PLANCHER, FLÈCHE 7,6''X12,5'', PQT 250 (250X3,29)</t>
  </si>
  <si>
    <t>OFG2-6</t>
  </si>
  <si>
    <t>GRAPHIQUES POUR PLANCHER, FLÈCHE 7,6''X12,5'', PQT 500 (500X2,99$)</t>
  </si>
  <si>
    <t>OFG/SD1R-ACP-1</t>
  </si>
  <si>
    <t>IMPRESSION PERSONNALISÉE, OCTOGONALE, PQT 25 (25X16,59$)</t>
  </si>
  <si>
    <t>OFG/SD1R-ACP-2</t>
  </si>
  <si>
    <t>IMPRESSION PERSONNALISÉE, OCTOGONALE, PQT 50 (50X10,59$)</t>
  </si>
  <si>
    <t>OFG/SD1R-ACP-3</t>
  </si>
  <si>
    <t>IMPRESSION PERSONNALISÉE, OCTOGONALE, PQT 100 (100X7,99)</t>
  </si>
  <si>
    <t>OFG/SD1R-ACP-4</t>
  </si>
  <si>
    <t>IMPRESSION PERSONNALISÉE, OCTOGONALE, PQT 250 (250X5,99$)</t>
  </si>
  <si>
    <t>OFG/SD1R-ACP-5</t>
  </si>
  <si>
    <t>IMPRESSION PERSONNALISÉE, OCTOGONALE, PQT 500 (500X4,99$)</t>
  </si>
  <si>
    <t>OFG/SD2R-ACP-1</t>
  </si>
  <si>
    <t>IMPRESSION PERSONNALISÉE, CARRÉ, PQT 25 (25X16,59$)</t>
  </si>
  <si>
    <t>OFG/SD2R-ACP-2</t>
  </si>
  <si>
    <t>IMPRESSION PERSONNALISÉE, CARRÉ, PQT 50 (50X10,59$)</t>
  </si>
  <si>
    <t>OFG/SD2R-ACP-3</t>
  </si>
  <si>
    <t>IMPRESSION PERSONNALISÉE, CARRÉ, PQT 100 (100X7,99$)</t>
  </si>
  <si>
    <t>OFG/SD2R-ACP-4</t>
  </si>
  <si>
    <t>IMPRESSION PERSONNALISÉE, CARRÉ, PQT 250 (250X5,99$)</t>
  </si>
  <si>
    <t>OFG/SD2R-ACP-5</t>
  </si>
  <si>
    <t>IMPRESSION PERSONNALISÉE, CARRÉ, PQT 500 (500X4,99$)</t>
  </si>
  <si>
    <t>OFG/SD3R-ACP-1</t>
  </si>
  <si>
    <t>IMPRESSION PERSONNALISÉE, ROND, PQT 25 (25X16,59)</t>
  </si>
  <si>
    <t>OFG/SD3R-ACP-2</t>
  </si>
  <si>
    <t>IMPRESSION PERSONNALISÉE, ROND, PQT 50 (50X10,59$)</t>
  </si>
  <si>
    <t>OFG/SD3R-ACP-3</t>
  </si>
  <si>
    <t>IMPRESSION PERSONNALISÉE, ROND, PQT 100 (100X7,99$)</t>
  </si>
  <si>
    <t>OFG/SD3R-ACP-4</t>
  </si>
  <si>
    <t>IMPRESSION PERSONNALISÉE, ROND, PQT 250 (250X5,99$)</t>
  </si>
  <si>
    <t>OFG/SD3R-ACP-5</t>
  </si>
  <si>
    <t>IMPRESSION PERSONNALISÉE, ROND, PQT 500 (500X4,99$)</t>
  </si>
  <si>
    <t>OFG/SD4R-ACP-1</t>
  </si>
  <si>
    <t>IMPRESSION PERSONNALISÉE, PERSONNALISÉ, PQT 25 (25X16,59$)</t>
  </si>
  <si>
    <t>OFG/SD4R-ACP-2</t>
  </si>
  <si>
    <t>IMPRESSION PERSONNALISÉE, PERSONNALISÉ, PQT 50 (50X10,59$)</t>
  </si>
  <si>
    <t>OFG/SD4R-ACP-3</t>
  </si>
  <si>
    <t>IMPRESSION PERSONNALISÉE, PERSONNALISÉ, PQT 100 (100X7,99$)</t>
  </si>
  <si>
    <t>OFG/SD4R-ACP-4</t>
  </si>
  <si>
    <t>IMPRESSION PERSONNALISÉE, PERSONNALISÉ, PQT 250 (250X5,99$)</t>
  </si>
  <si>
    <t>OFG/SD4R-ACP-5</t>
  </si>
  <si>
    <t>IMPRESSION PERSONNALISÉE, PERSONNALISÉ, PQT 500  (500X4,99$)</t>
  </si>
  <si>
    <t>OFCM8/020-1</t>
  </si>
  <si>
    <t>AIMANTS ET DÉCALQUES, AIMANTS FORME SPÉCIALE, 0,020'', PQT 250 (250X1,55$)</t>
  </si>
  <si>
    <t>OFCM8/020-2</t>
  </si>
  <si>
    <t>AIMANTS ET DÉCALQUES, AIMANTS FORME SPÉCIALE, 0,020'', PQT 500 (500X1,15$)</t>
  </si>
  <si>
    <t>OFCM8/020-3</t>
  </si>
  <si>
    <t>AIMANTS ET DÉCALQUES, AIMANTS FORME SPÉCIALE, 0,020'', PQT 1000 (1000X0,75$)</t>
  </si>
  <si>
    <t>OFCM8/020-4</t>
  </si>
  <si>
    <t>AIMANTS ET DÉCALQUES, AIMANTS FORME SPÉCIALE, 0,020'', PQT 2500 (2500X0,55$)</t>
  </si>
  <si>
    <t>OFCM8/020-5</t>
  </si>
  <si>
    <t>AIMANTS ET DÉCALQUES, AIMANTS FORME SPÉCIALE, 0,020'', PQT 5000 (5000X0,45$)</t>
  </si>
  <si>
    <t>O58/16-4CPI-1</t>
  </si>
  <si>
    <t>DÉCALQUES DE FORME SPÉCIALE À FAIBLE ADHÉRANCE, PQT 250 (250X1,89$)</t>
  </si>
  <si>
    <t>O58/16-4CPI-2</t>
  </si>
  <si>
    <t>DÉCALQUES DE FORME SPÉCIALE À FAIBLE ADHÉRANCE, PQT 500 (500X1,19$)</t>
  </si>
  <si>
    <t>O58/16-4CPI-3</t>
  </si>
  <si>
    <t>DÉCALQUES DE FORME SPÉCIALE À FAIBLE ADHÉRANCE, PQT 1000 (1000X0,82$)</t>
  </si>
  <si>
    <t>O58/16-4CPI-4</t>
  </si>
  <si>
    <t>DÉCALQUES DE FORME SPÉCIALE À FAIBLE ADHÉRANCE, PQT 2500 (2500X0,59$)</t>
  </si>
  <si>
    <t>O58/16-4CPI-5</t>
  </si>
  <si>
    <t>DÉCALQUES DE FORME SPÉCIALE À FAIBLE ADHÉRANCE, PQT 5000 (5000X0,49$)</t>
  </si>
  <si>
    <t>ODSW/24R-4CP-1</t>
  </si>
  <si>
    <t>DÉCALQUES DOUBLE FACE POUR VITRINE, ADHÉSIF PERMANENT PQT 250 (250X3,59$)</t>
  </si>
  <si>
    <t>ODSW/24R-4CP-2</t>
  </si>
  <si>
    <t>DÉCALQUES DOUBLE FACE POUR VITRINE, ADHÉSIF PERMANENT PQT 500 (500X2,59$)</t>
  </si>
  <si>
    <t>ODSW/24R-4CP-3</t>
  </si>
  <si>
    <t>DÉCALQUES DOUBLE FACE POUR VITRINE, ADHÉSIF PERMANENT PQT 1000  (1000X1,99$)</t>
  </si>
  <si>
    <t>ODSW/24R-4CP-4</t>
  </si>
  <si>
    <t>DÉCALQUES DOUBLE FACE POUR VITRINE, ADHÉSIF PERMANENT PQT 2500 (2500X1,59$)</t>
  </si>
  <si>
    <t>ODSW/24R-4CP-5</t>
  </si>
  <si>
    <t>DÉCALQUES DOUBLE FACE POUR VITRINE, ADHÉSIF PERMANENT PQT 5000 (5000X1,29$)</t>
  </si>
  <si>
    <t>ODRAX-1</t>
  </si>
  <si>
    <t>FEUILLE DE 4 DÉCALQUES REPOSITIONNABLES PQT 50 (50X8,50$)</t>
  </si>
  <si>
    <t>ODRAX-2</t>
  </si>
  <si>
    <t>FEUILLE DE 4 DÉCALQUES REPOSITIONNABLES PQT 100 (100X5,10$)</t>
  </si>
  <si>
    <t>ODRAX-3</t>
  </si>
  <si>
    <t>FEUILLE DE 4 DÉCALQUES REPOSITIONNABLES PQT 250 (250X3,49$)</t>
  </si>
  <si>
    <t>ODRAX-4</t>
  </si>
  <si>
    <t>FEUILLE DE 4 DÉCALQUES REPOSITIONNABLES PQT 500 (500X2,50$)</t>
  </si>
  <si>
    <t>ODRAX-5</t>
  </si>
  <si>
    <t>FEUILLE DE 4 DÉCALQUES REPOSITIONNABLES PQT 1000 (1000X2,13$)</t>
  </si>
  <si>
    <t>ODRAX-6</t>
  </si>
  <si>
    <t>FEUILLE DE 4 DÉCALQUES REPOSITIONNABLES PQT 2500 (2500X1,88$)</t>
  </si>
  <si>
    <t>OS8/16-4-CPI-1</t>
  </si>
  <si>
    <t>DÉCALQUES À FAIBLE ADHÉRENCE PQT 250 (250X1,89$)</t>
  </si>
  <si>
    <t>OS8/16-4-CPI-2</t>
  </si>
  <si>
    <t>DÉCALQUES À FAIBLE ADHÉRENCE PQT 500 (500X1,19$)</t>
  </si>
  <si>
    <t>OS8/16-4-CPI-3</t>
  </si>
  <si>
    <t>DÉCALQUES À FAIBLE ADHÉRENCE PQT 1000 (1000X0,82$)</t>
  </si>
  <si>
    <t>OS8/16-4-CPI-4</t>
  </si>
  <si>
    <t>DÉCALQUES À FAIBLE ADHÉRENCE PQT 2500 (2500X0,59$)</t>
  </si>
  <si>
    <t>OS8/16-4-CPI-5</t>
  </si>
  <si>
    <t>DÉCALQUES À FAIBLE ADHÉRENCE PQT 5000 (5000X0,49$)</t>
  </si>
  <si>
    <t>OCD1117-1</t>
  </si>
  <si>
    <t>DESSUS DE COMPTOIR TEXTURÉ ADHÉSIF PERSONNALISÉ 11''X17'', PQT 50 (50X11,65$)</t>
  </si>
  <si>
    <t>OCD1117-2</t>
  </si>
  <si>
    <t>DESSUS DE COMPTOIR TEXTURÉ ADHÉSIF PERSONNALISÉ 11''X17'', PQT 100 (100X7,50$)</t>
  </si>
  <si>
    <t>OCD1117-3</t>
  </si>
  <si>
    <t>DESSUS DE COMPTOIR TEXTURÉ ADHÉSIF PERSONNALISÉ 11''X17'', PQT 250 (250X5,95$)</t>
  </si>
  <si>
    <t>OCD1117-4</t>
  </si>
  <si>
    <t>DESSUS DE COMPTOIR TEXTURÉ ADHÉSIF PERSONNALISÉ 11''X17'', PQT 500 (500X5,15$)</t>
  </si>
  <si>
    <t>OCD1117-5</t>
  </si>
  <si>
    <t>DESSUS DE COMPTOIR TEXTURÉ ADHÉSIF PERSONNALISÉ 11''X17'', PQT 1000 (1000X4,75$)</t>
  </si>
  <si>
    <t>OCD1117-6</t>
  </si>
  <si>
    <t>DESSUS DE COMPTOIR TEXTURÉ ADHÉSIF PERSONNALISÉ 11''X17'', PQT 2500 (2500X4,40$)</t>
  </si>
  <si>
    <t>ODH3/020-4CP-1</t>
  </si>
  <si>
    <t>AFFICHETTE DE PORTE OU DE DOUCHE, 3,5''X8'' PQT 250 (250X1,95$)</t>
  </si>
  <si>
    <t>ODH3/020-4CP-2</t>
  </si>
  <si>
    <t>AFFICHETTE DE PORTE OU DE DOUCHE, 3,5''X8'' PQT 500 (500X1,45$)</t>
  </si>
  <si>
    <t>ODH3/020-4CP-3</t>
  </si>
  <si>
    <t>AFFICHETTE DE PORTE OU DE DOUCHE, 3,5''X8'' PQT 1000 (1000X1,05$)</t>
  </si>
  <si>
    <t>ODH3/020-4CP-4</t>
  </si>
  <si>
    <t>AFFICHETTE DE PORTE OU DE DOUCHE, 3,5''X8'' PQT 2500 (2500X0,79$)</t>
  </si>
  <si>
    <t>ODH3/020-4CP-5</t>
  </si>
  <si>
    <t>AFFICHETTE DE PORTE OU DE DOUCHE, 3,5''X8'' PQT 5000 (5000X0,69$)</t>
  </si>
  <si>
    <t>ODH6/020-4CP-1</t>
  </si>
  <si>
    <t>AFFICHETTE DE PORTE OU DE DOUCHE, 4''X9'' PQT 250 (250X2,35$)</t>
  </si>
  <si>
    <t>ODH6/020-4CP-2</t>
  </si>
  <si>
    <t>AFFICHETTE DE PORTE OU DE DOUCHE, 4''X9'' PQT 500 (500X1,75$)</t>
  </si>
  <si>
    <t>ODH6/020-4CP-3</t>
  </si>
  <si>
    <t>AFFICHETTE DE PORTE OU DE DOUCHE, 4''X9'' PQT 1000 (1000*1,35$)</t>
  </si>
  <si>
    <t>ODH6/020-4CP-4</t>
  </si>
  <si>
    <t>AFFICHETTE DE PORTE OU DE DOUCHE, 4''X9'' PQT 2500 (2500*1,09$)</t>
  </si>
  <si>
    <t>ODH6/020-4CP-5</t>
  </si>
  <si>
    <t>AFFICHETTE DE PORTE OU DE DOUCHE, 4''X9'' PQT 5000 (5000*0,99$)</t>
  </si>
  <si>
    <t>SAVON À MAINS</t>
  </si>
  <si>
    <t>AV122</t>
  </si>
  <si>
    <t>SOFT HANDS (4 LT) SAVON LOTION</t>
  </si>
  <si>
    <t>4L</t>
  </si>
  <si>
    <t>SAV704</t>
  </si>
  <si>
    <t>UNICA (704) 4 LT SAVON MAINS ROSE ANTISEPT.</t>
  </si>
  <si>
    <t>F40009CQA</t>
  </si>
  <si>
    <t>LOTION À MAIN MOUSSANT/ ANTI-BACTERIEN MANOSAN, 4X4L</t>
  </si>
  <si>
    <t>4x4L</t>
  </si>
  <si>
    <t>1183-3</t>
  </si>
  <si>
    <t>LOTION À MAIN SERVICELAB ANTI-BACTERIEN/ À LA MANGUE, 4X4L</t>
  </si>
  <si>
    <t>AV020</t>
  </si>
  <si>
    <t>CARTOUCHE - BIOMAXX FOAM (4/1LT) SAVON ANTIMICROBIEN</t>
  </si>
  <si>
    <t>4X1L</t>
  </si>
  <si>
    <t xml:space="preserve"> </t>
  </si>
  <si>
    <t>AV025</t>
  </si>
  <si>
    <t>BIOMAXX FOAM DISTRIBUTEUR MANUEL (#24003)</t>
  </si>
  <si>
    <t>DISTRIBUTEUR CLEARVIEW, GRIS</t>
  </si>
  <si>
    <t>DISTRIBUTEUR CLEARVIEW, BLANC</t>
  </si>
  <si>
    <t>GO!CLEAN, DISTRIBUTEUR AUTOMATIQUE À SAVON SUR PIED</t>
  </si>
  <si>
    <t>GO!CLEAN, DISTRIBUTEUR AUTOMATIQUE MURALE À LIQUIDE DÉSINFECTANT - SAVON</t>
  </si>
  <si>
    <t>BOBR40</t>
  </si>
  <si>
    <t>BOBRICK DIST.SAVON MAINS GRIS 40 OZ</t>
  </si>
  <si>
    <t>BIO-008</t>
  </si>
  <si>
    <t>STATION DE LAVAGE DE MAINS MOBILE EXPERT</t>
  </si>
  <si>
    <t>BIO-008-1</t>
  </si>
  <si>
    <t>STATION DE LAVAGE DE MAINS MOBILE EXPERT AVEC POUBELLE</t>
  </si>
  <si>
    <t>BIO-008-2</t>
  </si>
  <si>
    <t>STATION DE LAVAGE DE MAINS MOBILE EXPERT AVEC ROUES</t>
  </si>
  <si>
    <t>BIO-008-3</t>
  </si>
  <si>
    <t>STATION DE LAVAGE DE MAINS MOBILE EXPERT POUBELLE ET ROUES</t>
  </si>
  <si>
    <t xml:space="preserve">ASSAINISSEUR POUR LES MAINS </t>
  </si>
  <si>
    <t>DV</t>
  </si>
  <si>
    <t>1.1-1</t>
  </si>
  <si>
    <t>VAPORISATEUR ANTIBACTÉRIEN RECHARGEABLE, MAIN, AIR, SURFACES, 60ML, ODEURS DU QC, 1-500</t>
  </si>
  <si>
    <t>1.1-2</t>
  </si>
  <si>
    <t>VAPORISATEUR ANTIBACTÉRIEN RECHARGEABLE, MAIN, AIR, SURFACES, 60ML, ODEURS DU QC, 501-1000</t>
  </si>
  <si>
    <t>1.1-3</t>
  </si>
  <si>
    <t>VAPORISATEUR ANTIBACTÉRIEN RECHARGEABLE, MAIN, AIR, SURFACES, 60ML, ODEURS DU QC, 1000+</t>
  </si>
  <si>
    <t>1.2-1</t>
  </si>
  <si>
    <t>VAPORISATEUR ANTIBACTÉRIEN RECHARGEABLE, MAIN, AIR, SURFACES, 60ML, MON JARDIN, 1-500</t>
  </si>
  <si>
    <t>1.2-2</t>
  </si>
  <si>
    <t>VAPORISATEUR ANTIBACTÉRIEN RECHARGEABLE, MAIN, AIR, SURFACES, 60ML, MON JARDIN, 501-1000</t>
  </si>
  <si>
    <t>1.2-3</t>
  </si>
  <si>
    <t>VAPORISATEUR ANTIBACTÉRIEN RECHARGEABLE, MAIN, AIR, SURFACES, 60ML, MON JARDIN, 1000+</t>
  </si>
  <si>
    <t>1.3-1</t>
  </si>
  <si>
    <t>VAPORISATEUR ANTIBACTÉRIEN RECHARGEABLE, MAIN, AIR, SURFACES, 60ML, HIVER, 1-500</t>
  </si>
  <si>
    <t>1.3-2</t>
  </si>
  <si>
    <t>VAPORISATEUR ANTIBACTÉRIEN RECHARGEABLE, MAIN, AIR, SURFACES, 60ML, HIVER, 501-1000</t>
  </si>
  <si>
    <t>1.3-3</t>
  </si>
  <si>
    <t>VAPORISATEUR ANTIBACTÉRIEN RECHARGEABLE, MAIN, AIR, SURFACES, 60ML, HIVER, 1000+</t>
  </si>
  <si>
    <t>1.4-1</t>
  </si>
  <si>
    <t>VAPORISATEUR ANTIBACTÉRIEN RECHARGEABLE, MAIN, AIR, SURFACES, 60ML, VOYAGE, 1-500</t>
  </si>
  <si>
    <t>1.4-2</t>
  </si>
  <si>
    <t>VAPORISATEUR ANTIBACTÉRIEN RECHARGEABLE, MAIN, AIR, SURFACES, 60ML, VOYAGE, 501-1000</t>
  </si>
  <si>
    <t>1.4-3</t>
  </si>
  <si>
    <t>VAPORISATEUR ANTIBACTÉRIEN RECHARGEABLE, MAIN, AIR, SURFACES, 60ML, VOYAGE, 1000+</t>
  </si>
  <si>
    <t>2.1-1</t>
  </si>
  <si>
    <t>RECHARGE POUR VAPORISATEUR ANTIBACTÉRIEN, 120ML, MON JARDIN, 1-250</t>
  </si>
  <si>
    <t>2.1-2</t>
  </si>
  <si>
    <t>RECHARGE POUR VAPORISATEUR ANTIBACTÉRIEN, 120ML, MON JARDIN, 250-1000</t>
  </si>
  <si>
    <t>2.1-3</t>
  </si>
  <si>
    <t>RECHARGE POUR VAPORISATEUR ANTIBACTÉRIEN, 120ML, MON JARDIN, 1000+</t>
  </si>
  <si>
    <t>2.2-1</t>
  </si>
  <si>
    <t>RECHARGE POUR VAPORISATEUR ANTIBACTÉRIEN, 120ML, HIVER, 1-250</t>
  </si>
  <si>
    <t>2.2-2</t>
  </si>
  <si>
    <t>RECHARGE POUR VAPORISATEUR ANTIBACTÉRIEN, 120ML, HIVER, 250-1000</t>
  </si>
  <si>
    <t>2.2-3</t>
  </si>
  <si>
    <t>RECHARGE POUR VAPORISATEUR ANTIBACTÉRIEN, 120ML, HIVER, 1000+</t>
  </si>
  <si>
    <t>2.3-1</t>
  </si>
  <si>
    <t>RECHARGE POUR VAPORISATEUR ANTIBACTÉRIEN, 120ML, VOYAGE, 1-250</t>
  </si>
  <si>
    <t>2.3-2</t>
  </si>
  <si>
    <t>RECHARGE POUR VAPORISATEUR ANTIBACTÉRIEN, 120ML, VOYAGE, 250-1000</t>
  </si>
  <si>
    <t>2.3-3</t>
  </si>
  <si>
    <t>RECHARGE POUR VAPORISATEUR ANTIBACTÉRIEN, 120ML, VOYAGE 1000+</t>
  </si>
  <si>
    <t>3.1-1</t>
  </si>
  <si>
    <t>RECHARGE POUR VAPORISATEUR ANTIBACTÉRIEN, 1 GALLON, MON JARDIN</t>
  </si>
  <si>
    <t>3.1-2</t>
  </si>
  <si>
    <t>RECHARGE POUR VAPORISATEUR ANTIBACTÉRIEN, 1 GALLON, MON JARDIN, 100-199</t>
  </si>
  <si>
    <t>3.1-3</t>
  </si>
  <si>
    <t>RECHARGE POUR VAPORISATEUR ANTIBACTÉRIEN, 1 GALLON, MON JARDIN, 200-499</t>
  </si>
  <si>
    <t>3.1-4</t>
  </si>
  <si>
    <t>RECHARGE POUR VAPORISATEUR ANTIBACTÉRIEN, 1 GALLON, MON JARDIN, 500+</t>
  </si>
  <si>
    <t>3.2-1</t>
  </si>
  <si>
    <t>RECHARGE POUR VAPORISATEUR ANTIBACTÉRIEN, 1 GALLON, HIVER</t>
  </si>
  <si>
    <t>3.2-2</t>
  </si>
  <si>
    <t>RECHARGE POUR VAPORISATEUR ANTIBACTÉRIEN, 1 GALLON, HIVER, 100-199</t>
  </si>
  <si>
    <t>3.2-3</t>
  </si>
  <si>
    <t>RECHARGE POUR VAPORISATEUR ANTIBACTÉRIEN, 1 GALLON, HIVER, 200-499</t>
  </si>
  <si>
    <t>3.2-4</t>
  </si>
  <si>
    <t>RECHARGE POUR VAPORISATEUR ANTIBACTÉRIEN, 1 GALLON, HIVER, 500+</t>
  </si>
  <si>
    <t>3.3-1</t>
  </si>
  <si>
    <t>RECHARGE POUR VAPORISATEUR ANTIBACTÉRIEN, 1 GALLON, VOYAGE</t>
  </si>
  <si>
    <t>3.3-2</t>
  </si>
  <si>
    <t>RECHARGE POUR VAPORISATEUR ANTIBACTÉRIEN, 1 GALLON, VOYAGE, 100-199</t>
  </si>
  <si>
    <t>3.3-3</t>
  </si>
  <si>
    <t>RECHARGE POUR VAPORISATEUR ANTIBACTÉRIEN, 1 GALLON, VOYAGE, 200-499</t>
  </si>
  <si>
    <t>3.3-4</t>
  </si>
  <si>
    <t>RECHARGE POUR VAPORISATEUR ANTIBACTÉRIEN, 1 GALLON, VOYAGE, 500+</t>
  </si>
  <si>
    <t>LINGETTES DÉSINFECTANTES GO-CLEAN</t>
  </si>
  <si>
    <t>BIO-009</t>
  </si>
  <si>
    <t>ANTI-MICROBE, DÉSINFECTANT À MAINS SANS ALCOOL</t>
  </si>
  <si>
    <t>60X60 ML</t>
  </si>
  <si>
    <t>BIO-010</t>
  </si>
  <si>
    <t>60X120ML</t>
  </si>
  <si>
    <t>BIO-011</t>
  </si>
  <si>
    <t>48X240ML</t>
  </si>
  <si>
    <t>BIO-101</t>
  </si>
  <si>
    <t>12X500ML</t>
  </si>
  <si>
    <t>BIO-012</t>
  </si>
  <si>
    <t>12X1L</t>
  </si>
  <si>
    <t>BIO-013</t>
  </si>
  <si>
    <t>4X4L</t>
  </si>
  <si>
    <t>BIO-014</t>
  </si>
  <si>
    <t>20L</t>
  </si>
  <si>
    <t>BIO-015</t>
  </si>
  <si>
    <t>205L</t>
  </si>
  <si>
    <t>BIO-100</t>
  </si>
  <si>
    <t>POMPE POUR 4LT</t>
  </si>
  <si>
    <t>BIO-007</t>
  </si>
  <si>
    <t>DISTRIBUTEUR AUTOMATIQUE AVEC TOUR POUR 4L</t>
  </si>
  <si>
    <t>BIO-007-1</t>
  </si>
  <si>
    <t>DISTRIBUTEUR AUTOMATIQUE AVEC TOUR POUR 4L - 10 ET PLUS</t>
  </si>
  <si>
    <t>BIO-006</t>
  </si>
  <si>
    <t>DISTRIBUTEUR AUTOMATIQUE SEUL, INSTALLATION AU MUR</t>
  </si>
  <si>
    <t>BIO-006-1</t>
  </si>
  <si>
    <t>DISTRIBUTEUR AUTOMATIQUE SEUL, INSTALLATION AU MUR - 10 ET PLUS</t>
  </si>
  <si>
    <t>BIO-005</t>
  </si>
  <si>
    <t xml:space="preserve">DISTRIBUTEUR AUTOMATIQUE ET PIED AJUSTABLE </t>
  </si>
  <si>
    <t>BIO-005-1</t>
  </si>
  <si>
    <t>DISTRIBUTEUR AUTOMATIQUE ET PIED AJUSTABLE - 10 ET PLUS</t>
  </si>
  <si>
    <t>BIOSS4</t>
  </si>
  <si>
    <t>BIOSS, POMPE GEL DÉSINFECTANT AU CITRON</t>
  </si>
  <si>
    <t>BIOSS500</t>
  </si>
  <si>
    <t>500ML</t>
  </si>
  <si>
    <t>BIOSSDIST</t>
  </si>
  <si>
    <t>DISTRIBUTRICE AUTOMATIQUE SANS CONTACT</t>
  </si>
  <si>
    <t>850ML</t>
  </si>
  <si>
    <t>BIOSSREFILL</t>
  </si>
  <si>
    <t>RECHARGE DE 850 ML POUR DISTRIBUTRICE BIOSS</t>
  </si>
  <si>
    <t>12X850ML</t>
  </si>
  <si>
    <t>628110706911</t>
  </si>
  <si>
    <t>DISTRIBUTRICE MURALE À LIQUIDE DÉSINFECTANT OU SAVON</t>
  </si>
  <si>
    <t>628110706928</t>
  </si>
  <si>
    <t>DISTRIBUTRICE À LIQUIDE DÉSINFECTANT OU SAVON SU PIED</t>
  </si>
  <si>
    <t>AV022</t>
  </si>
  <si>
    <t>7T (500ML) ASSAINISSEUR À MAINS EN GEL</t>
  </si>
  <si>
    <t>ASSAINISSANT MOUSSANT POUR LES MAINS SANS ALCOOL - REMPLISSAGE EN VRAC</t>
  </si>
  <si>
    <t>CARTOUCHE SANS ALCOOL/ MOUSSEUSE POUR LES MAINS, 4X1250ML</t>
  </si>
  <si>
    <t>4X1250ML</t>
  </si>
  <si>
    <t>DISTRIBUTEUR MANUEL NOIR</t>
  </si>
  <si>
    <t>DISTRIBUTEUR MANUEL BLANC</t>
  </si>
  <si>
    <t>CARTOUCHE POUR DISPENSATEUR</t>
  </si>
  <si>
    <t>2102-2</t>
  </si>
  <si>
    <t>SUPPORT D'ASSAINISSANT POUR LES MAINS EN INOX</t>
  </si>
  <si>
    <t>SA</t>
  </si>
  <si>
    <t>SANIBOX1</t>
  </si>
  <si>
    <t>DISTRIBUTEUR HAUTE CAPACITÉ 20L - PERSONNALISABLE - SANS CONTACT</t>
  </si>
  <si>
    <t>SANIBOX2</t>
  </si>
  <si>
    <t>DISTRIBUTEUR HAUTE CAPACITÉ 20L - PERSONNALISABLE - À PÉDALE</t>
  </si>
  <si>
    <t>SANIBOX3</t>
  </si>
  <si>
    <t>DISTRIBUTEUR HAUTE CAPACITÉ 20L - PERSONNALISABLE - PRESSOIR</t>
  </si>
  <si>
    <t>4.1-1</t>
  </si>
  <si>
    <t>STATION ASSAINISSANTES, SANISTOPS SOLO DÉJÀ VU, CONSOMMABLES NON-COMPRIS</t>
  </si>
  <si>
    <t>4.1-2</t>
  </si>
  <si>
    <t>STATION ASSAINISSANTES, SANISTOPS SOLO DÉJÀ VU,  CONSOMMABLES NON-COMPRIS, 15+</t>
  </si>
  <si>
    <t>4.2-1</t>
  </si>
  <si>
    <t>STATION ASSAINISSANTES, SANISTOPS DUO, CONSOMMABLES NON-COMPRIS</t>
  </si>
  <si>
    <t>4.3</t>
  </si>
  <si>
    <t>STATION ASSAINISSANTES, SANISTOPS TRIO, CONSOMMABLES NON-COMPRIS</t>
  </si>
  <si>
    <t>NETTOYANT DE SURFACES, DÉSINFECTANTS, DÉGRAISSANTS ET AUTRES</t>
  </si>
  <si>
    <t>AV284</t>
  </si>
  <si>
    <t>EP66 ECOPURE (4.LT) DÉSINFECTANT</t>
  </si>
  <si>
    <t>AV151</t>
  </si>
  <si>
    <t>3 EN 1 (4 LT) DÉSINF/VITRE/GENERAL</t>
  </si>
  <si>
    <t>AV157</t>
  </si>
  <si>
    <t>3 EN 1 (946 ML) DÉSINF/VITRE/GENERAL</t>
  </si>
  <si>
    <t>946ML</t>
  </si>
  <si>
    <t>AV316</t>
  </si>
  <si>
    <t>ROTEX (4 LT) DETERG. NEUTRE</t>
  </si>
  <si>
    <t>F90078ASA</t>
  </si>
  <si>
    <t>SURQUAT PRÊT À UTILISER/ UN NETTOYANT DÉSINFECTANT, 4X4L</t>
  </si>
  <si>
    <t>F00500CSA</t>
  </si>
  <si>
    <t>NETTOYANT ASSAINISSEUR/ CONCENTRÉ D FEND</t>
  </si>
  <si>
    <t>F00500CSC</t>
  </si>
  <si>
    <t>16651-3</t>
  </si>
  <si>
    <t>NETTOYANT ET DÉGRAISSANT/ CONCENTRÉ AUX AGRUMES POUR TOUTES SURFACES</t>
  </si>
  <si>
    <t>SL ASSAINISSEUR QUATERNAIRE / CONCENTRÉ, 2X4L</t>
  </si>
  <si>
    <t>2x4L</t>
  </si>
  <si>
    <t>F90100CSA</t>
  </si>
  <si>
    <t>ASSAINISSEUR QUATERNAIRE/ PRÊT À UTILISER, 4X4L</t>
  </si>
  <si>
    <t>AV305</t>
  </si>
  <si>
    <t>A707LF (4 LT) DÉGRAISSEUR</t>
  </si>
  <si>
    <t>AV110</t>
  </si>
  <si>
    <t>WINDOW KLEEN (510 G) NETT/VITRE AEROSOL</t>
  </si>
  <si>
    <t>510G</t>
  </si>
  <si>
    <t>AV189</t>
  </si>
  <si>
    <t>KLEER (4 LT) NETT/VITRE</t>
  </si>
  <si>
    <t>AV188</t>
  </si>
  <si>
    <t>KLEER (946 ML) NETT/VITRE</t>
  </si>
  <si>
    <t>NETTOYANT À VITRE CONCENTRÉ</t>
  </si>
  <si>
    <t>2X4L</t>
  </si>
  <si>
    <t>AV127</t>
  </si>
  <si>
    <t>HCL 23% (946 ML) NETT. CUVETTE</t>
  </si>
  <si>
    <t>AV300</t>
  </si>
  <si>
    <t>OLE (946 ML) NETTOYANT CREMEUX</t>
  </si>
  <si>
    <t>AV899</t>
  </si>
  <si>
    <t>VAPORISATEUR (AVMOR)</t>
  </si>
  <si>
    <t>AV870</t>
  </si>
  <si>
    <t>BOUTEILLE NATUREL AV-MIXX 946ML</t>
  </si>
  <si>
    <t>DÉSODORISANTS, DESTRUCTEURS D'ODEURS</t>
  </si>
  <si>
    <t>BIO-029</t>
  </si>
  <si>
    <t>BIO-ODEUR, DESTRUCTEUR DE MAUVAISES ODEURS</t>
  </si>
  <si>
    <t>60X60ML</t>
  </si>
  <si>
    <t>BIO-030</t>
  </si>
  <si>
    <t>BIO-031</t>
  </si>
  <si>
    <t>BIO-032</t>
  </si>
  <si>
    <t>BIO-033</t>
  </si>
  <si>
    <t>AV210</t>
  </si>
  <si>
    <t>BAN-O (3.64 LT) DESODORISANT LIQUIDE.</t>
  </si>
  <si>
    <t>3,64L</t>
  </si>
  <si>
    <t>AV209</t>
  </si>
  <si>
    <t>BAN-O (946 ML) DÉSODORISANT LIQUIDE</t>
  </si>
  <si>
    <t>AV994</t>
  </si>
  <si>
    <t>BIOMOR (946 ML) DESODORISANT</t>
  </si>
  <si>
    <t>LIQUIDES À VAISSELLE ET LESSIVE</t>
  </si>
  <si>
    <t>AV967</t>
  </si>
  <si>
    <t>EP91 (950 ML) DETERGENT A VAISSELLE</t>
  </si>
  <si>
    <t>950ML</t>
  </si>
  <si>
    <t>AV961</t>
  </si>
  <si>
    <t>EP91 ECOPURE (4.LT) DETERGENT A VAISSELLE</t>
  </si>
  <si>
    <t>1694-2</t>
  </si>
  <si>
    <t>SAVON À VAISELLE ROSE</t>
  </si>
  <si>
    <t>ASSAINISSEUR POUR BASSE TEMPÉRATURE, 20L</t>
  </si>
  <si>
    <t>LIQUIDE DÉTERGENT POUR TOUTES TEMPÉRATURES, 20L</t>
  </si>
  <si>
    <t>AGENT DE RINÇAGE POUR HAUTE TEMPÉRATURE, 20L</t>
  </si>
  <si>
    <t>AGENT DE RINÇAGE POUR BASSE TEMPÉRATURE, 20L</t>
  </si>
  <si>
    <t>DÉTERGENT À PLAT LIQUIDE, 20L</t>
  </si>
  <si>
    <t>SAV554</t>
  </si>
  <si>
    <t xml:space="preserve">SAFEBLEND SAVON À LESSIVE *HE* </t>
  </si>
  <si>
    <t>PAPIER À MAINS OU HYGIÉNIQUE</t>
  </si>
  <si>
    <t>KC09996</t>
  </si>
  <si>
    <t>DIST. PAPIER A MAINS (MAINS) NOIR</t>
  </si>
  <si>
    <t>REG0091</t>
  </si>
  <si>
    <t>PAP. A MAINS BLANC 6/800' G9942300 REGARD</t>
  </si>
  <si>
    <t>6/800'</t>
  </si>
  <si>
    <t>REG0015</t>
  </si>
  <si>
    <t>PAP. A MAINS BRUN 6/800' 9360015 REGARD</t>
  </si>
  <si>
    <t>SCA290095</t>
  </si>
  <si>
    <t>PAP.A MAINS 6 RLX X 900' BLANC ** SOFT **</t>
  </si>
  <si>
    <t>SCA290088</t>
  </si>
  <si>
    <t>PAP.A MAINS 6 RLX X 700' BRUN</t>
  </si>
  <si>
    <t>6/700'</t>
  </si>
  <si>
    <t>SC1930</t>
  </si>
  <si>
    <t xml:space="preserve">PAP. A MAINS (W. SWAN) BLANC 205' </t>
  </si>
  <si>
    <t>24/205'</t>
  </si>
  <si>
    <t>SC1830</t>
  </si>
  <si>
    <t>PAP. A MAINS ESTIME BRUN 24/205'</t>
  </si>
  <si>
    <t>SCA12024402</t>
  </si>
  <si>
    <t>PAP.HYG.2 PLIS 12/751' JUMBO</t>
  </si>
  <si>
    <t>12/751'</t>
  </si>
  <si>
    <t>SCA5555290</t>
  </si>
  <si>
    <r>
      <t>DIST. TORK DOUBLE MINI JUMBO NOIR -</t>
    </r>
    <r>
      <rPr>
        <i/>
        <sz val="10"/>
        <color theme="1"/>
        <rFont val="Wigrum Light"/>
        <family val="3"/>
      </rPr>
      <t xml:space="preserve"> GRATUIT AVEC ACHAT DE SCA12024402</t>
    </r>
  </si>
  <si>
    <t>KC09551</t>
  </si>
  <si>
    <t>DIST. PAPIER HYG.NOIR JRT (DOUBLE)</t>
  </si>
  <si>
    <t>REG0004</t>
  </si>
  <si>
    <t>PAP.HYG.2 P. JRT 12/1000' G9942100 REGARD</t>
  </si>
  <si>
    <t>12/1000'</t>
  </si>
  <si>
    <t>SACS POUBELLES</t>
  </si>
  <si>
    <t>SAC130</t>
  </si>
  <si>
    <t>SAC NOIR 22 X 24</t>
  </si>
  <si>
    <t>250/CS</t>
  </si>
  <si>
    <t>SAC132</t>
  </si>
  <si>
    <t>SAC NOIR 26 X 36 REGULIER</t>
  </si>
  <si>
    <t>200/CS</t>
  </si>
  <si>
    <t>SAC136</t>
  </si>
  <si>
    <t>SAC NOIR 30 X 38 FORT</t>
  </si>
  <si>
    <t>125/CS</t>
  </si>
  <si>
    <t>SAC137S</t>
  </si>
  <si>
    <t>SAC NOIR 30 X 38 EXTRA-FORT * 125/CS *</t>
  </si>
  <si>
    <t>SAC139S</t>
  </si>
  <si>
    <t>SAC NOIR 35 X 47 FORT * 125/CS *</t>
  </si>
  <si>
    <t>SAC140</t>
  </si>
  <si>
    <t>SAC NOIR 35 X 47 EXTRA-FORT</t>
  </si>
  <si>
    <t>100/CS</t>
  </si>
  <si>
    <t>SAC142S</t>
  </si>
  <si>
    <t>SAC NOIR 42 X 48 FORT * 100/CS *</t>
  </si>
  <si>
    <t>SAC143S</t>
  </si>
  <si>
    <t>SAC NOIR 42 X 48 EXTRA-FORT * 75/CS *</t>
  </si>
  <si>
    <t>75/CS</t>
  </si>
  <si>
    <t>Sous-total</t>
  </si>
  <si>
    <t>Taxes applicable</t>
  </si>
  <si>
    <t>livraison non incluse</t>
  </si>
  <si>
    <t>TOTAL</t>
  </si>
  <si>
    <t>PARTIE RÉSERVÉE À L'ALLIANCE</t>
  </si>
  <si>
    <t>Date de réception:</t>
  </si>
  <si>
    <t>No. de commande client:</t>
  </si>
  <si>
    <t>Confirmation au client:</t>
  </si>
  <si>
    <t>Signature:</t>
  </si>
  <si>
    <t>Merci d'envoyer le formulaire complété à l'adresse : achats@alliancetouristique.com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</si>
</sst>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_);[Red]\(#,##0.00\ &quot;$&quot;\)"/>
    <numFmt numFmtId="165" formatCode="_ * #,##0.00_)\ &quot;$&quot;_ ;_ * \(#,##0.00\)\ &quot;$&quot;_ ;_ * &quot;-&quot;??_)\ &quot;$&quot;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Wigrum Light"/>
      <family val="3"/>
    </font>
    <font>
      <b/>
      <sz val="22"/>
      <name val="Wigrum Light"/>
      <family val="3"/>
    </font>
    <font>
      <sz val="10"/>
      <color theme="1"/>
      <name val="Wigrum Light"/>
      <family val="3"/>
    </font>
    <font>
      <b/>
      <sz val="10"/>
      <color theme="1" tint="0.34999001026153564"/>
      <name val="Wigrum Light"/>
      <family val="3"/>
    </font>
    <font>
      <b/>
      <sz val="11"/>
      <color theme="1" tint="0.34999001026153564"/>
      <name val="Wigrum Light"/>
      <family val="3"/>
    </font>
    <font>
      <b/>
      <sz val="10"/>
      <color theme="1"/>
      <name val="Wigrum Light"/>
      <family val="3"/>
    </font>
    <font>
      <sz val="11"/>
      <color theme="1" tint="0.34999001026153564"/>
      <name val="Wigrum Light"/>
      <family val="3"/>
    </font>
    <font>
      <b/>
      <sz val="11"/>
      <name val="Wigrum Light"/>
      <family val="3"/>
    </font>
    <font>
      <sz val="10"/>
      <name val="Wigrum Light"/>
      <family val="3"/>
    </font>
    <font>
      <sz val="9"/>
      <color theme="1"/>
      <name val="Wigrum Light"/>
      <family val="3"/>
    </font>
    <font>
      <sz val="9"/>
      <name val="Wigrum Light"/>
      <family val="3"/>
    </font>
    <font>
      <sz val="10"/>
      <color theme="1" tint="0.34999001026153564"/>
      <name val="Wigrum Light"/>
      <family val="3"/>
    </font>
    <font>
      <b/>
      <sz val="12"/>
      <color theme="1"/>
      <name val="Wigrum Light"/>
      <family val="3"/>
    </font>
    <font>
      <sz val="8"/>
      <name val="Calibri"/>
      <family val="2"/>
      <scheme val="minor"/>
    </font>
    <font>
      <b/>
      <sz val="22"/>
      <color rgb="FFFF0000"/>
      <name val="Wigrum Light"/>
      <family val="3"/>
    </font>
    <font>
      <b/>
      <sz val="10"/>
      <color rgb="FFFF0000"/>
      <name val="Wigrum Light"/>
      <family val="3"/>
    </font>
    <font>
      <i/>
      <sz val="10"/>
      <color theme="1"/>
      <name val="Wigrum Light"/>
      <family val="3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hair">
        <color theme="4"/>
      </left>
      <right style="hair">
        <color theme="4"/>
      </right>
      <top/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/>
      <right/>
      <top/>
      <bottom style="thin">
        <color rgb="FF0070C0"/>
      </bottom>
    </border>
    <border>
      <left/>
      <right/>
      <top style="thin">
        <color rgb="FF0070C0"/>
      </top>
      <bottom style="thin">
        <color theme="4"/>
      </bottom>
    </border>
    <border>
      <left/>
      <right/>
      <top/>
      <bottom style="medium">
        <color theme="4"/>
      </bottom>
    </border>
    <border>
      <left/>
      <right/>
      <top/>
      <bottom style="hair">
        <color theme="4"/>
      </bottom>
    </border>
    <border>
      <left/>
      <right/>
      <top style="thin">
        <color theme="4"/>
      </top>
      <bottom style="hair">
        <color theme="4"/>
      </bottom>
    </border>
    <border>
      <left/>
      <right/>
      <top/>
      <bottom style="thin">
        <color theme="4"/>
      </bottom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 style="thin">
        <color theme="4"/>
      </left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Protection="0">
      <alignment/>
    </xf>
    <xf numFmtId="0" fontId="20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1" xfId="0" applyNumberFormat="1" applyFont="1" applyBorder="1" applyAlignment="1" applyProtection="1">
      <alignment horizontal="left"/>
      <protection locked="0"/>
    </xf>
    <xf numFmtId="165" fontId="4" fillId="0" borderId="0" xfId="20" applyFont="1" applyProtection="1">
      <protection/>
    </xf>
    <xf numFmtId="0" fontId="4" fillId="0" borderId="2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8" fillId="0" borderId="0" xfId="0" applyFont="1" applyProtection="1">
      <protection/>
    </xf>
    <xf numFmtId="0" fontId="4" fillId="0" borderId="1" xfId="0" applyNumberFormat="1" applyFont="1" applyBorder="1" applyAlignment="1" applyProtection="1">
      <alignment horizontal="left"/>
      <protection locked="0"/>
    </xf>
    <xf numFmtId="0" fontId="11" fillId="0" borderId="3" xfId="0" applyFont="1" applyFill="1" applyBorder="1" applyProtection="1">
      <protection/>
    </xf>
    <xf numFmtId="0" fontId="4" fillId="0" borderId="3" xfId="0" applyFont="1" applyFill="1" applyBorder="1" applyProtection="1">
      <protection/>
    </xf>
    <xf numFmtId="0" fontId="4" fillId="0" borderId="3" xfId="0" applyFont="1" applyFill="1" applyBorder="1" applyAlignment="1" applyProtection="1">
      <alignment horizontal="center"/>
      <protection/>
    </xf>
    <xf numFmtId="165" fontId="4" fillId="0" borderId="3" xfId="20" applyFont="1" applyFill="1" applyBorder="1" applyProtection="1">
      <protection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165" fontId="4" fillId="0" borderId="3" xfId="0" applyNumberFormat="1" applyFont="1" applyFill="1" applyBorder="1" applyProtection="1">
      <protection/>
    </xf>
    <xf numFmtId="0" fontId="11" fillId="0" borderId="4" xfId="0" applyFont="1" applyFill="1" applyBorder="1" applyProtection="1">
      <protection/>
    </xf>
    <xf numFmtId="0" fontId="4" fillId="0" borderId="4" xfId="0" applyFont="1" applyFill="1" applyBorder="1" applyProtection="1">
      <protection/>
    </xf>
    <xf numFmtId="0" fontId="4" fillId="0" borderId="4" xfId="0" applyFont="1" applyFill="1" applyBorder="1" applyAlignment="1" applyProtection="1">
      <alignment horizontal="center"/>
      <protection/>
    </xf>
    <xf numFmtId="165" fontId="4" fillId="0" borderId="4" xfId="20" applyFont="1" applyFill="1" applyBorder="1" applyProtection="1">
      <protection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165" fontId="4" fillId="0" borderId="4" xfId="0" applyNumberFormat="1" applyFont="1" applyFill="1" applyBorder="1" applyProtection="1">
      <protection/>
    </xf>
    <xf numFmtId="0" fontId="1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Protection="1">
      <protection/>
    </xf>
    <xf numFmtId="0" fontId="12" fillId="0" borderId="4" xfId="0" applyFont="1" applyFill="1" applyBorder="1" applyAlignment="1" applyProtection="1">
      <alignment horizontal="left"/>
      <protection/>
    </xf>
    <xf numFmtId="0" fontId="10" fillId="0" borderId="4" xfId="0" applyFont="1" applyFill="1" applyBorder="1" applyAlignment="1" applyProtection="1">
      <alignment horizontal="center"/>
      <protection/>
    </xf>
    <xf numFmtId="165" fontId="10" fillId="0" borderId="4" xfId="20" applyFont="1" applyFill="1" applyBorder="1" applyProtection="1"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165" fontId="10" fillId="0" borderId="4" xfId="0" applyNumberFormat="1" applyFont="1" applyFill="1" applyBorder="1" applyProtection="1"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wrapText="1"/>
      <protection/>
    </xf>
    <xf numFmtId="0" fontId="13" fillId="0" borderId="0" xfId="0" applyNumberFormat="1" applyFont="1" applyAlignment="1" applyProtection="1">
      <alignment horizontal="left" wrapText="1"/>
      <protection locked="0"/>
    </xf>
    <xf numFmtId="165" fontId="4" fillId="0" borderId="0" xfId="20" applyFont="1" applyBorder="1" applyProtection="1">
      <protection/>
    </xf>
    <xf numFmtId="0" fontId="13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Fill="1" applyProtection="1">
      <protection/>
    </xf>
    <xf numFmtId="1" fontId="11" fillId="0" borderId="4" xfId="0" applyNumberFormat="1" applyFont="1" applyFill="1" applyBorder="1" applyAlignment="1" applyProtection="1">
      <alignment horizontal="left"/>
      <protection/>
    </xf>
    <xf numFmtId="1" fontId="11" fillId="0" borderId="4" xfId="0" applyNumberFormat="1" applyFont="1" applyFill="1" applyBorder="1" applyAlignment="1" applyProtection="1" quotePrefix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Fill="1" applyBorder="1" applyProtection="1">
      <protection/>
    </xf>
    <xf numFmtId="165" fontId="4" fillId="0" borderId="4" xfId="20" applyFont="1" applyFill="1" applyBorder="1" applyAlignment="1" applyProtection="1">
      <alignment horizontal="center"/>
      <protection/>
    </xf>
    <xf numFmtId="0" fontId="11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horizontal="center"/>
      <protection/>
    </xf>
    <xf numFmtId="165" fontId="4" fillId="0" borderId="0" xfId="2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Protection="1">
      <protection/>
    </xf>
    <xf numFmtId="0" fontId="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Protection="1">
      <protection/>
    </xf>
    <xf numFmtId="0" fontId="2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164" fontId="4" fillId="0" borderId="4" xfId="20" applyNumberFormat="1" applyFont="1" applyFill="1" applyBorder="1" applyProtection="1">
      <protection/>
    </xf>
    <xf numFmtId="0" fontId="4" fillId="0" borderId="4" xfId="0" applyFont="1" applyFill="1" applyBorder="1"/>
    <xf numFmtId="0" fontId="14" fillId="0" borderId="0" xfId="0" applyFont="1" applyBorder="1" applyAlignment="1" applyProtection="1">
      <alignment horizontal="right"/>
      <protection/>
    </xf>
    <xf numFmtId="165" fontId="14" fillId="0" borderId="0" xfId="0" applyNumberFormat="1" applyFont="1" applyBorder="1" applyProtection="1">
      <protection/>
    </xf>
    <xf numFmtId="0" fontId="4" fillId="0" borderId="0" xfId="0" applyFont="1" applyFill="1" applyAlignment="1" applyProtection="1">
      <alignment horizontal="center"/>
      <protection/>
    </xf>
    <xf numFmtId="165" fontId="4" fillId="0" borderId="5" xfId="20" applyFont="1" applyFill="1" applyBorder="1" applyProtection="1">
      <protection/>
    </xf>
    <xf numFmtId="0" fontId="2" fillId="0" borderId="6" xfId="0" applyFont="1" applyFill="1" applyBorder="1" applyAlignment="1" applyProtection="1">
      <alignment horizontal="center"/>
      <protection/>
    </xf>
    <xf numFmtId="165" fontId="2" fillId="0" borderId="6" xfId="20" applyFont="1" applyFill="1" applyBorder="1" applyAlignment="1" applyProtection="1">
      <alignment horizontal="center"/>
      <protection/>
    </xf>
    <xf numFmtId="0" fontId="7" fillId="0" borderId="0" xfId="0" applyFont="1" applyFill="1" applyProtection="1">
      <protection/>
    </xf>
    <xf numFmtId="49" fontId="11" fillId="0" borderId="4" xfId="0" applyNumberFormat="1" applyFont="1" applyFill="1" applyBorder="1" applyAlignment="1" applyProtection="1">
      <alignment horizontal="left"/>
      <protection/>
    </xf>
    <xf numFmtId="0" fontId="10" fillId="0" borderId="4" xfId="0" applyFont="1" applyFill="1" applyBorder="1" applyProtection="1">
      <protection/>
    </xf>
    <xf numFmtId="0" fontId="10" fillId="0" borderId="0" xfId="0" applyFont="1" applyFill="1" applyProtection="1">
      <protection/>
    </xf>
    <xf numFmtId="165" fontId="4" fillId="0" borderId="0" xfId="20" applyFont="1" applyFill="1" applyProtection="1">
      <protection/>
    </xf>
    <xf numFmtId="165" fontId="4" fillId="0" borderId="0" xfId="0" applyNumberFormat="1" applyFont="1" applyFill="1" applyProtection="1">
      <protection/>
    </xf>
    <xf numFmtId="0" fontId="4" fillId="0" borderId="0" xfId="0" applyFont="1" applyFill="1" applyAlignment="1" applyProtection="1">
      <alignment horizontal="right"/>
      <protection/>
    </xf>
    <xf numFmtId="165" fontId="14" fillId="0" borderId="7" xfId="0" applyNumberFormat="1" applyFont="1" applyFill="1" applyBorder="1" applyProtection="1">
      <protection/>
    </xf>
    <xf numFmtId="0" fontId="11" fillId="0" borderId="8" xfId="0" applyFont="1" applyFill="1" applyBorder="1" applyProtection="1">
      <protection/>
    </xf>
    <xf numFmtId="1" fontId="11" fillId="0" borderId="8" xfId="0" applyNumberFormat="1" applyFont="1" applyFill="1" applyBorder="1" applyAlignment="1" applyProtection="1">
      <alignment horizontal="left"/>
      <protection/>
    </xf>
    <xf numFmtId="0" fontId="4" fillId="0" borderId="8" xfId="0" applyFont="1" applyFill="1" applyBorder="1" applyProtection="1">
      <protection/>
    </xf>
    <xf numFmtId="0" fontId="4" fillId="0" borderId="8" xfId="0" applyFont="1" applyFill="1" applyBorder="1" applyAlignment="1" applyProtection="1">
      <alignment horizontal="center"/>
      <protection/>
    </xf>
    <xf numFmtId="165" fontId="4" fillId="0" borderId="8" xfId="20" applyFont="1" applyFill="1" applyBorder="1" applyProtection="1">
      <protection/>
    </xf>
    <xf numFmtId="0" fontId="4" fillId="0" borderId="8" xfId="0" applyNumberFormat="1" applyFont="1" applyFill="1" applyBorder="1" applyAlignment="1" applyProtection="1">
      <alignment horizontal="center"/>
      <protection locked="0"/>
    </xf>
    <xf numFmtId="165" fontId="4" fillId="0" borderId="8" xfId="0" applyNumberFormat="1" applyFont="1" applyFill="1" applyBorder="1" applyProtection="1">
      <protection/>
    </xf>
    <xf numFmtId="49" fontId="11" fillId="0" borderId="4" xfId="0" applyNumberFormat="1" applyFont="1" applyFill="1" applyBorder="1" applyProtection="1">
      <protection/>
    </xf>
    <xf numFmtId="0" fontId="11" fillId="2" borderId="4" xfId="0" applyFont="1" applyFill="1" applyBorder="1" applyProtection="1">
      <protection/>
    </xf>
    <xf numFmtId="0" fontId="4" fillId="2" borderId="4" xfId="0" applyFont="1" applyFill="1" applyBorder="1" applyProtection="1">
      <protection/>
    </xf>
    <xf numFmtId="0" fontId="4" fillId="2" borderId="4" xfId="0" applyFont="1" applyFill="1" applyBorder="1" applyAlignment="1" applyProtection="1">
      <alignment horizontal="center"/>
      <protection/>
    </xf>
    <xf numFmtId="165" fontId="4" fillId="2" borderId="4" xfId="20" applyFont="1" applyFill="1" applyBorder="1" applyProtection="1">
      <protection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5" fontId="4" fillId="2" borderId="4" xfId="0" applyNumberFormat="1" applyFont="1" applyFill="1" applyBorder="1" applyProtection="1">
      <protection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2" fillId="0" borderId="6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 applyProtection="1">
      <alignment horizontal="left"/>
      <protection/>
    </xf>
    <xf numFmtId="0" fontId="2" fillId="0" borderId="6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right"/>
      <protection/>
    </xf>
    <xf numFmtId="0" fontId="7" fillId="3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2" borderId="10" xfId="0" applyFont="1" applyFill="1" applyBorder="1" applyAlignment="1" applyProtection="1">
      <alignment horizontal="center"/>
      <protection/>
    </xf>
    <xf numFmtId="0" fontId="4" fillId="0" borderId="11" xfId="20" applyNumberFormat="1" applyFont="1" applyBorder="1" applyAlignment="1" applyProtection="1">
      <alignment horizontal="center"/>
      <protection locked="0"/>
    </xf>
    <xf numFmtId="0" fontId="4" fillId="0" borderId="12" xfId="20" applyNumberFormat="1" applyFont="1" applyBorder="1" applyAlignment="1" applyProtection="1">
      <alignment horizontal="center"/>
      <protection locked="0"/>
    </xf>
    <xf numFmtId="0" fontId="4" fillId="0" borderId="13" xfId="20" applyNumberFormat="1" applyFont="1" applyBorder="1" applyAlignment="1" applyProtection="1">
      <alignment horizontal="center"/>
      <protection locked="0"/>
    </xf>
    <xf numFmtId="0" fontId="4" fillId="0" borderId="14" xfId="20" applyNumberFormat="1" applyFont="1" applyBorder="1" applyAlignment="1" applyProtection="1">
      <alignment horizontal="center"/>
      <protection locked="0"/>
    </xf>
    <xf numFmtId="0" fontId="4" fillId="0" borderId="10" xfId="20" applyNumberFormat="1" applyFont="1" applyBorder="1" applyAlignment="1" applyProtection="1">
      <alignment horizontal="center"/>
      <protection locked="0"/>
    </xf>
    <xf numFmtId="0" fontId="4" fillId="0" borderId="15" xfId="20" applyNumberFormat="1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20" applyNumberFormat="1" applyFont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4" fillId="0" borderId="7" xfId="0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Normal 2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32</xdr:row>
      <xdr:rowOff>0</xdr:rowOff>
    </xdr:from>
    <xdr:to>
      <xdr:col>3</xdr:col>
      <xdr:colOff>19050</xdr:colOff>
      <xdr:row>32</xdr:row>
      <xdr:rowOff>19050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47900" y="611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33</xdr:row>
      <xdr:rowOff>0</xdr:rowOff>
    </xdr:from>
    <xdr:ext cx="28575" cy="9525"/>
    <xdr:pic>
      <xdr:nvPicPr>
        <xdr:cNvPr id="5" name="Imag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47900" y="6276975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28575" cy="9525"/>
    <xdr:pic>
      <xdr:nvPicPr>
        <xdr:cNvPr id="6" name="Imag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47900" y="643890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28575" cy="9525"/>
    <xdr:pic>
      <xdr:nvPicPr>
        <xdr:cNvPr id="7" name="Imag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47900" y="6600825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28575" cy="9525"/>
    <xdr:pic>
      <xdr:nvPicPr>
        <xdr:cNvPr id="8" name="Imag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47900" y="6810375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28575" cy="9525"/>
    <xdr:pic>
      <xdr:nvPicPr>
        <xdr:cNvPr id="9" name="Imag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47900" y="7019925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F6A6-D25A-4426-9C9E-54ACC7E60E8C}">
  <sheetPr>
    <pageSetUpPr fitToPage="1"/>
  </sheetPr>
  <dimension ref="B1:K403"/>
  <sheetViews>
    <sheetView showGridLines="0" tabSelected="1" zoomScale="80" zoomScaleNormal="80" zoomScalePageLayoutView="90" workbookViewId="0" topLeftCell="A243">
      <selection activeCell="F285" sqref="F285"/>
    </sheetView>
  </sheetViews>
  <sheetFormatPr defaultColWidth="11.57421875" defaultRowHeight="15"/>
  <cols>
    <col min="1" max="1" width="3.57421875" style="1" customWidth="1"/>
    <col min="2" max="2" width="3.421875" style="1" customWidth="1"/>
    <col min="3" max="3" width="26.7109375" style="38" customWidth="1"/>
    <col min="4" max="4" width="93.140625" style="1" bestFit="1" customWidth="1"/>
    <col min="5" max="5" width="11.00390625" style="3" customWidth="1"/>
    <col min="6" max="6" width="16.7109375" style="6" customWidth="1"/>
    <col min="7" max="7" width="11.57421875" style="1" customWidth="1"/>
    <col min="8" max="8" width="16.8515625" style="1" bestFit="1" customWidth="1"/>
    <col min="9" max="10" width="11.57421875" style="1" customWidth="1"/>
    <col min="11" max="11" width="100.28125" style="1" bestFit="1" customWidth="1"/>
    <col min="12" max="16384" width="11.57421875" style="1" customWidth="1"/>
  </cols>
  <sheetData>
    <row r="1" spans="2:8" ht="12.75">
      <c r="B1" s="91" t="s">
        <v>0</v>
      </c>
      <c r="C1" s="91"/>
      <c r="D1" s="91"/>
      <c r="E1" s="91"/>
      <c r="F1" s="91"/>
      <c r="G1" s="91"/>
      <c r="H1" s="91"/>
    </row>
    <row r="2" spans="2:8" ht="13.15" customHeight="1">
      <c r="B2" s="103" t="s">
        <v>1</v>
      </c>
      <c r="C2" s="103"/>
      <c r="D2" s="103"/>
      <c r="E2" s="103"/>
      <c r="F2" s="103"/>
      <c r="G2" s="103"/>
      <c r="H2" s="37"/>
    </row>
    <row r="3" spans="2:8" ht="13.15" customHeight="1">
      <c r="B3" s="103"/>
      <c r="C3" s="103"/>
      <c r="D3" s="103"/>
      <c r="E3" s="103"/>
      <c r="F3" s="103"/>
      <c r="G3" s="103"/>
      <c r="H3" s="37"/>
    </row>
    <row r="4" spans="2:8" ht="1.15" customHeight="1">
      <c r="B4" s="103"/>
      <c r="C4" s="103"/>
      <c r="D4" s="103"/>
      <c r="E4" s="103"/>
      <c r="F4" s="103"/>
      <c r="G4" s="103"/>
      <c r="H4" s="37"/>
    </row>
    <row r="5" spans="2:8" ht="13.15" customHeight="1" hidden="1">
      <c r="B5" s="103"/>
      <c r="C5" s="103"/>
      <c r="D5" s="103"/>
      <c r="E5" s="103"/>
      <c r="F5" s="103"/>
      <c r="G5" s="103"/>
      <c r="H5" s="37"/>
    </row>
    <row r="6" spans="2:7" ht="7.15" customHeight="1">
      <c r="B6" s="103"/>
      <c r="C6" s="103"/>
      <c r="D6" s="103"/>
      <c r="E6" s="103"/>
      <c r="F6" s="103"/>
      <c r="G6" s="103"/>
    </row>
    <row r="7" spans="2:8" ht="22.15" customHeight="1">
      <c r="B7" s="2"/>
      <c r="C7" s="49"/>
      <c r="E7" s="85"/>
      <c r="F7" s="4" t="s">
        <v>2</v>
      </c>
      <c r="G7" s="102"/>
      <c r="H7" s="102"/>
    </row>
    <row r="8" spans="2:5" ht="18" customHeight="1">
      <c r="B8" s="93" t="s">
        <v>3</v>
      </c>
      <c r="C8" s="93"/>
      <c r="D8" s="5"/>
      <c r="E8" s="85"/>
    </row>
    <row r="9" spans="2:8" ht="18" customHeight="1">
      <c r="B9" s="94" t="s">
        <v>4</v>
      </c>
      <c r="C9" s="94"/>
      <c r="D9" s="7"/>
      <c r="E9" s="85"/>
      <c r="F9" s="95" t="s">
        <v>5</v>
      </c>
      <c r="G9" s="95"/>
      <c r="H9" s="95"/>
    </row>
    <row r="10" spans="2:8" ht="18" customHeight="1">
      <c r="B10" s="86" t="s">
        <v>6</v>
      </c>
      <c r="C10" s="50"/>
      <c r="D10" s="7"/>
      <c r="E10" s="85"/>
      <c r="F10" s="96"/>
      <c r="G10" s="97"/>
      <c r="H10" s="98"/>
    </row>
    <row r="11" spans="2:8" ht="18" customHeight="1">
      <c r="B11" s="86" t="s">
        <v>7</v>
      </c>
      <c r="C11" s="50"/>
      <c r="D11" s="7"/>
      <c r="E11" s="85"/>
      <c r="F11" s="99"/>
      <c r="G11" s="100"/>
      <c r="H11" s="101"/>
    </row>
    <row r="12" spans="2:5" ht="18" customHeight="1">
      <c r="B12" s="86" t="s">
        <v>8</v>
      </c>
      <c r="C12" s="50"/>
      <c r="D12" s="7"/>
      <c r="E12" s="85"/>
    </row>
    <row r="13" spans="2:5" ht="18" customHeight="1">
      <c r="B13" s="86" t="s">
        <v>9</v>
      </c>
      <c r="C13" s="50"/>
      <c r="D13" s="7"/>
      <c r="E13" s="85"/>
    </row>
    <row r="14" spans="2:5" ht="18" customHeight="1">
      <c r="B14" s="86" t="s">
        <v>10</v>
      </c>
      <c r="C14" s="50"/>
      <c r="D14" s="7"/>
      <c r="E14" s="85"/>
    </row>
    <row r="15" spans="2:5" ht="18" customHeight="1">
      <c r="B15" s="94"/>
      <c r="C15" s="94"/>
      <c r="D15" s="8"/>
      <c r="E15" s="85"/>
    </row>
    <row r="16" spans="2:5" ht="18" customHeight="1">
      <c r="B16" s="93" t="s">
        <v>11</v>
      </c>
      <c r="C16" s="93"/>
      <c r="D16" s="5"/>
      <c r="E16" s="85"/>
    </row>
    <row r="17" spans="2:5" ht="18" customHeight="1">
      <c r="B17" s="9" t="s">
        <v>6</v>
      </c>
      <c r="C17" s="51"/>
      <c r="D17" s="7"/>
      <c r="E17" s="85"/>
    </row>
    <row r="18" spans="4:5" ht="18" customHeight="1">
      <c r="D18" s="10"/>
      <c r="E18" s="85"/>
    </row>
    <row r="19" spans="4:5" ht="18" customHeight="1">
      <c r="D19" s="10"/>
      <c r="E19" s="85"/>
    </row>
    <row r="20" spans="3:5" ht="18" customHeight="1">
      <c r="C20" s="106"/>
      <c r="D20" s="106"/>
      <c r="E20" s="85"/>
    </row>
    <row r="21" spans="2:6" ht="15">
      <c r="B21" s="38"/>
      <c r="C21" s="1"/>
      <c r="D21" s="85"/>
      <c r="E21" s="6"/>
      <c r="F21" s="1"/>
    </row>
    <row r="22" spans="2:8" s="63" customFormat="1" ht="15">
      <c r="B22" s="89" t="s">
        <v>12</v>
      </c>
      <c r="C22" s="89"/>
      <c r="D22" s="87" t="s">
        <v>13</v>
      </c>
      <c r="E22" s="61" t="s">
        <v>14</v>
      </c>
      <c r="F22" s="62" t="s">
        <v>15</v>
      </c>
      <c r="G22" s="62" t="s">
        <v>16</v>
      </c>
      <c r="H22" s="62" t="s">
        <v>17</v>
      </c>
    </row>
    <row r="23" spans="2:8" s="38" customFormat="1" ht="15">
      <c r="B23" s="88" t="s">
        <v>18</v>
      </c>
      <c r="C23" s="88"/>
      <c r="D23" s="88"/>
      <c r="E23" s="88"/>
      <c r="F23" s="88"/>
      <c r="G23" s="88"/>
      <c r="H23" s="88"/>
    </row>
    <row r="24" spans="2:8" s="38" customFormat="1" ht="15">
      <c r="B24" s="17" t="s">
        <v>19</v>
      </c>
      <c r="C24" s="17" t="s">
        <v>20</v>
      </c>
      <c r="D24" s="18" t="s">
        <v>21</v>
      </c>
      <c r="E24" s="19" t="s">
        <v>22</v>
      </c>
      <c r="F24" s="20">
        <v>17.75</v>
      </c>
      <c r="G24" s="21"/>
      <c r="H24" s="22">
        <f aca="true" t="shared" si="0" ref="H24:H354">G24*F24</f>
        <v>0</v>
      </c>
    </row>
    <row r="25" spans="2:8" s="38" customFormat="1" ht="15">
      <c r="B25" s="17" t="s">
        <v>23</v>
      </c>
      <c r="C25" s="17" t="s">
        <v>24</v>
      </c>
      <c r="D25" s="18" t="s">
        <v>25</v>
      </c>
      <c r="E25" s="19" t="s">
        <v>26</v>
      </c>
      <c r="F25" s="20">
        <v>8.99</v>
      </c>
      <c r="G25" s="21"/>
      <c r="H25" s="22">
        <f aca="true" t="shared" si="1" ref="H25:H48">G25*F25</f>
        <v>0</v>
      </c>
    </row>
    <row r="26" spans="2:8" s="38" customFormat="1" ht="15">
      <c r="B26" s="17" t="s">
        <v>27</v>
      </c>
      <c r="C26" s="17" t="s">
        <v>28</v>
      </c>
      <c r="D26" s="18" t="s">
        <v>29</v>
      </c>
      <c r="E26" s="19" t="s">
        <v>26</v>
      </c>
      <c r="F26" s="20">
        <v>24.99</v>
      </c>
      <c r="G26" s="21"/>
      <c r="H26" s="22">
        <f t="shared" si="1"/>
        <v>0</v>
      </c>
    </row>
    <row r="27" spans="2:8" s="38" customFormat="1" ht="15">
      <c r="B27" s="17" t="s">
        <v>30</v>
      </c>
      <c r="C27" s="17" t="s">
        <v>31</v>
      </c>
      <c r="D27" s="18" t="s">
        <v>32</v>
      </c>
      <c r="E27" s="19" t="s">
        <v>26</v>
      </c>
      <c r="F27" s="20">
        <v>7</v>
      </c>
      <c r="G27" s="21"/>
      <c r="H27" s="22">
        <f t="shared" si="1"/>
        <v>0</v>
      </c>
    </row>
    <row r="28" spans="2:8" s="38" customFormat="1" ht="15">
      <c r="B28" s="17" t="s">
        <v>30</v>
      </c>
      <c r="C28" s="17" t="s">
        <v>33</v>
      </c>
      <c r="D28" s="18" t="s">
        <v>34</v>
      </c>
      <c r="E28" s="19" t="s">
        <v>35</v>
      </c>
      <c r="F28" s="20">
        <v>250</v>
      </c>
      <c r="G28" s="21"/>
      <c r="H28" s="22">
        <f t="shared" si="1"/>
        <v>0</v>
      </c>
    </row>
    <row r="29" spans="2:8" s="38" customFormat="1" ht="15">
      <c r="B29" s="17" t="s">
        <v>30</v>
      </c>
      <c r="C29" s="17" t="s">
        <v>36</v>
      </c>
      <c r="D29" s="18" t="s">
        <v>37</v>
      </c>
      <c r="E29" s="19" t="s">
        <v>26</v>
      </c>
      <c r="F29" s="20">
        <v>9</v>
      </c>
      <c r="G29" s="21"/>
      <c r="H29" s="22">
        <f t="shared" si="1"/>
        <v>0</v>
      </c>
    </row>
    <row r="30" spans="2:8" s="38" customFormat="1" ht="15">
      <c r="B30" s="17" t="s">
        <v>30</v>
      </c>
      <c r="C30" s="17" t="s">
        <v>38</v>
      </c>
      <c r="D30" s="18" t="s">
        <v>39</v>
      </c>
      <c r="E30" s="19" t="s">
        <v>35</v>
      </c>
      <c r="F30" s="20">
        <v>350</v>
      </c>
      <c r="G30" s="21"/>
      <c r="H30" s="22">
        <f t="shared" si="1"/>
        <v>0</v>
      </c>
    </row>
    <row r="31" spans="2:8" s="38" customFormat="1" ht="15">
      <c r="B31" s="79" t="s">
        <v>30</v>
      </c>
      <c r="C31" s="79" t="s">
        <v>40</v>
      </c>
      <c r="D31" s="80" t="s">
        <v>41</v>
      </c>
      <c r="E31" s="81" t="s">
        <v>26</v>
      </c>
      <c r="F31" s="82">
        <v>7</v>
      </c>
      <c r="G31" s="83"/>
      <c r="H31" s="84">
        <f t="shared" si="1"/>
        <v>0</v>
      </c>
    </row>
    <row r="32" spans="2:8" s="38" customFormat="1" ht="15">
      <c r="B32" s="17" t="s">
        <v>30</v>
      </c>
      <c r="C32" s="17" t="s">
        <v>42</v>
      </c>
      <c r="D32" s="18" t="s">
        <v>43</v>
      </c>
      <c r="E32" s="19" t="s">
        <v>35</v>
      </c>
      <c r="F32" s="20">
        <v>250</v>
      </c>
      <c r="G32" s="21"/>
      <c r="H32" s="22">
        <f t="shared" si="1"/>
        <v>0</v>
      </c>
    </row>
    <row r="33" spans="2:8" s="38" customFormat="1" ht="12.75">
      <c r="B33" s="17" t="s">
        <v>44</v>
      </c>
      <c r="C33" s="64" t="s">
        <v>45</v>
      </c>
      <c r="D33" s="18" t="s">
        <v>46</v>
      </c>
      <c r="E33" s="19" t="s">
        <v>22</v>
      </c>
      <c r="F33" s="20">
        <v>62.5</v>
      </c>
      <c r="G33" s="21"/>
      <c r="H33" s="22">
        <f t="shared" si="1"/>
        <v>0</v>
      </c>
    </row>
    <row r="34" spans="2:8" s="38" customFormat="1" ht="12.75">
      <c r="B34" s="17" t="s">
        <v>44</v>
      </c>
      <c r="C34" s="64" t="s">
        <v>47</v>
      </c>
      <c r="D34" s="18" t="s">
        <v>48</v>
      </c>
      <c r="E34" s="19" t="s">
        <v>22</v>
      </c>
      <c r="F34" s="20">
        <v>62.5</v>
      </c>
      <c r="G34" s="21"/>
      <c r="H34" s="22">
        <f t="shared" si="1"/>
        <v>0</v>
      </c>
    </row>
    <row r="35" spans="2:8" s="38" customFormat="1" ht="12.75">
      <c r="B35" s="17" t="s">
        <v>44</v>
      </c>
      <c r="C35" s="64" t="s">
        <v>49</v>
      </c>
      <c r="D35" s="18" t="s">
        <v>50</v>
      </c>
      <c r="E35" s="19" t="s">
        <v>22</v>
      </c>
      <c r="F35" s="20">
        <v>62.5</v>
      </c>
      <c r="G35" s="21"/>
      <c r="H35" s="22">
        <f t="shared" si="1"/>
        <v>0</v>
      </c>
    </row>
    <row r="36" spans="2:8" s="38" customFormat="1" ht="16.5" customHeight="1">
      <c r="B36" s="17" t="s">
        <v>44</v>
      </c>
      <c r="C36" s="64" t="s">
        <v>51</v>
      </c>
      <c r="D36" s="18" t="s">
        <v>52</v>
      </c>
      <c r="E36" s="19" t="s">
        <v>22</v>
      </c>
      <c r="F36" s="20">
        <v>62.5</v>
      </c>
      <c r="G36" s="21"/>
      <c r="H36" s="22">
        <f t="shared" si="1"/>
        <v>0</v>
      </c>
    </row>
    <row r="37" spans="2:8" s="38" customFormat="1" ht="16.5" customHeight="1">
      <c r="B37" s="17" t="s">
        <v>44</v>
      </c>
      <c r="C37" s="64" t="s">
        <v>53</v>
      </c>
      <c r="D37" s="18" t="s">
        <v>54</v>
      </c>
      <c r="E37" s="19" t="s">
        <v>22</v>
      </c>
      <c r="F37" s="20">
        <v>62.5</v>
      </c>
      <c r="G37" s="21"/>
      <c r="H37" s="22">
        <f t="shared" si="1"/>
        <v>0</v>
      </c>
    </row>
    <row r="38" spans="2:8" s="38" customFormat="1" ht="16.5" customHeight="1">
      <c r="B38" s="17" t="s">
        <v>44</v>
      </c>
      <c r="C38" s="64" t="s">
        <v>55</v>
      </c>
      <c r="D38" s="18" t="s">
        <v>56</v>
      </c>
      <c r="E38" s="19" t="s">
        <v>22</v>
      </c>
      <c r="F38" s="20">
        <v>62.5</v>
      </c>
      <c r="G38" s="21"/>
      <c r="H38" s="22">
        <f t="shared" si="1"/>
        <v>0</v>
      </c>
    </row>
    <row r="39" spans="2:11" s="38" customFormat="1" ht="15">
      <c r="B39" s="17" t="s">
        <v>57</v>
      </c>
      <c r="C39" s="39">
        <v>628011187024</v>
      </c>
      <c r="D39" s="18" t="s">
        <v>58</v>
      </c>
      <c r="E39" s="19" t="s">
        <v>22</v>
      </c>
      <c r="F39" s="20">
        <v>7.5</v>
      </c>
      <c r="G39" s="21"/>
      <c r="H39" s="22">
        <f t="shared" si="1"/>
        <v>0</v>
      </c>
      <c r="J39" s="42"/>
      <c r="K39" s="42"/>
    </row>
    <row r="40" spans="2:11" s="38" customFormat="1" ht="15">
      <c r="B40" s="17" t="s">
        <v>57</v>
      </c>
      <c r="C40" s="40">
        <v>628011187031</v>
      </c>
      <c r="D40" s="18" t="s">
        <v>59</v>
      </c>
      <c r="E40" s="19" t="s">
        <v>22</v>
      </c>
      <c r="F40" s="20">
        <v>7.5</v>
      </c>
      <c r="G40" s="21"/>
      <c r="H40" s="22">
        <f t="shared" si="1"/>
        <v>0</v>
      </c>
      <c r="J40" s="42"/>
      <c r="K40" s="42"/>
    </row>
    <row r="41" spans="2:11" s="38" customFormat="1" ht="15">
      <c r="B41" s="17" t="s">
        <v>57</v>
      </c>
      <c r="C41" s="39">
        <v>628011187048</v>
      </c>
      <c r="D41" s="18" t="s">
        <v>60</v>
      </c>
      <c r="E41" s="19" t="s">
        <v>22</v>
      </c>
      <c r="F41" s="20">
        <v>7.5</v>
      </c>
      <c r="G41" s="21"/>
      <c r="H41" s="22">
        <f t="shared" si="1"/>
        <v>0</v>
      </c>
      <c r="J41" s="42"/>
      <c r="K41" s="42"/>
    </row>
    <row r="42" spans="2:11" s="38" customFormat="1" ht="15">
      <c r="B42" s="17" t="s">
        <v>57</v>
      </c>
      <c r="C42" s="39">
        <v>628011187055</v>
      </c>
      <c r="D42" s="18" t="s">
        <v>61</v>
      </c>
      <c r="E42" s="19" t="s">
        <v>22</v>
      </c>
      <c r="F42" s="20">
        <v>7.5</v>
      </c>
      <c r="G42" s="21"/>
      <c r="H42" s="22">
        <f t="shared" si="1"/>
        <v>0</v>
      </c>
      <c r="J42" s="42"/>
      <c r="K42" s="42"/>
    </row>
    <row r="43" spans="2:11" s="38" customFormat="1" ht="15">
      <c r="B43" s="17" t="s">
        <v>19</v>
      </c>
      <c r="C43" s="39" t="s">
        <v>62</v>
      </c>
      <c r="D43" s="18" t="s">
        <v>63</v>
      </c>
      <c r="E43" s="19" t="s">
        <v>22</v>
      </c>
      <c r="F43" s="20">
        <v>34.95</v>
      </c>
      <c r="G43" s="21"/>
      <c r="H43" s="22">
        <f t="shared" si="1"/>
        <v>0</v>
      </c>
      <c r="J43" s="42"/>
      <c r="K43" s="42"/>
    </row>
    <row r="44" spans="2:11" s="38" customFormat="1" ht="15">
      <c r="B44" s="17" t="s">
        <v>19</v>
      </c>
      <c r="C44" s="39" t="s">
        <v>64</v>
      </c>
      <c r="D44" s="18" t="s">
        <v>65</v>
      </c>
      <c r="E44" s="19" t="s">
        <v>22</v>
      </c>
      <c r="F44" s="20">
        <v>29.95</v>
      </c>
      <c r="G44" s="21"/>
      <c r="H44" s="22">
        <f t="shared" si="1"/>
        <v>0</v>
      </c>
      <c r="J44" s="42"/>
      <c r="K44" s="42"/>
    </row>
    <row r="45" spans="2:11" s="38" customFormat="1" ht="15">
      <c r="B45" s="17" t="s">
        <v>19</v>
      </c>
      <c r="C45" s="39" t="s">
        <v>66</v>
      </c>
      <c r="D45" s="18" t="s">
        <v>67</v>
      </c>
      <c r="E45" s="19" t="s">
        <v>22</v>
      </c>
      <c r="F45" s="20">
        <v>24.95</v>
      </c>
      <c r="G45" s="21"/>
      <c r="H45" s="22">
        <f t="shared" si="1"/>
        <v>0</v>
      </c>
      <c r="J45" s="42"/>
      <c r="K45" s="42"/>
    </row>
    <row r="46" spans="2:11" s="38" customFormat="1" ht="15">
      <c r="B46" s="17" t="s">
        <v>19</v>
      </c>
      <c r="C46" s="39" t="s">
        <v>68</v>
      </c>
      <c r="D46" s="18" t="s">
        <v>69</v>
      </c>
      <c r="E46" s="19" t="s">
        <v>22</v>
      </c>
      <c r="F46" s="20">
        <v>34.95</v>
      </c>
      <c r="G46" s="21"/>
      <c r="H46" s="22">
        <f t="shared" si="1"/>
        <v>0</v>
      </c>
      <c r="J46" s="42"/>
      <c r="K46" s="42"/>
    </row>
    <row r="47" spans="2:11" s="38" customFormat="1" ht="15">
      <c r="B47" s="17" t="s">
        <v>19</v>
      </c>
      <c r="C47" s="39" t="s">
        <v>70</v>
      </c>
      <c r="D47" s="18" t="s">
        <v>71</v>
      </c>
      <c r="E47" s="19" t="s">
        <v>22</v>
      </c>
      <c r="F47" s="20">
        <v>29.95</v>
      </c>
      <c r="G47" s="21"/>
      <c r="H47" s="22">
        <f t="shared" si="1"/>
        <v>0</v>
      </c>
      <c r="J47" s="42"/>
      <c r="K47" s="42"/>
    </row>
    <row r="48" spans="2:11" s="38" customFormat="1" ht="15">
      <c r="B48" s="17" t="s">
        <v>19</v>
      </c>
      <c r="C48" s="39" t="s">
        <v>72</v>
      </c>
      <c r="D48" s="18" t="s">
        <v>73</v>
      </c>
      <c r="E48" s="19" t="s">
        <v>22</v>
      </c>
      <c r="F48" s="20">
        <v>24.95</v>
      </c>
      <c r="G48" s="21"/>
      <c r="H48" s="22">
        <f t="shared" si="1"/>
        <v>0</v>
      </c>
      <c r="J48" s="42"/>
      <c r="K48" s="42"/>
    </row>
    <row r="49" spans="2:11" s="38" customFormat="1" ht="15">
      <c r="B49" s="17" t="s">
        <v>44</v>
      </c>
      <c r="C49" s="39">
        <v>10203040</v>
      </c>
      <c r="D49" s="18" t="s">
        <v>74</v>
      </c>
      <c r="E49" s="19" t="s">
        <v>22</v>
      </c>
      <c r="F49" s="20">
        <v>59.99</v>
      </c>
      <c r="G49" s="21"/>
      <c r="H49" s="22">
        <f aca="true" t="shared" si="2" ref="H49">G49*F49</f>
        <v>0</v>
      </c>
      <c r="J49" s="42"/>
      <c r="K49" s="42"/>
    </row>
    <row r="50" spans="2:11" s="38" customFormat="1" ht="15">
      <c r="B50" s="71"/>
      <c r="C50" s="72"/>
      <c r="D50" s="73"/>
      <c r="E50" s="74"/>
      <c r="F50" s="75"/>
      <c r="G50" s="76"/>
      <c r="H50" s="77"/>
      <c r="J50" s="42"/>
      <c r="K50" s="42"/>
    </row>
    <row r="51" spans="2:8" s="38" customFormat="1" ht="15">
      <c r="B51" s="88" t="s">
        <v>75</v>
      </c>
      <c r="C51" s="88"/>
      <c r="D51" s="88"/>
      <c r="E51" s="88"/>
      <c r="F51" s="88"/>
      <c r="G51" s="88"/>
      <c r="H51" s="88"/>
    </row>
    <row r="52" spans="2:11" s="38" customFormat="1" ht="15">
      <c r="B52" s="17" t="s">
        <v>57</v>
      </c>
      <c r="C52" s="39">
        <v>628011187079</v>
      </c>
      <c r="D52" s="18" t="s">
        <v>76</v>
      </c>
      <c r="E52" s="19" t="s">
        <v>22</v>
      </c>
      <c r="F52" s="20">
        <v>9.5</v>
      </c>
      <c r="G52" s="21"/>
      <c r="H52" s="22">
        <f aca="true" t="shared" si="3" ref="H52:H63">G52*F52</f>
        <v>0</v>
      </c>
      <c r="J52" s="42"/>
      <c r="K52" s="42"/>
    </row>
    <row r="53" spans="2:11" s="38" customFormat="1" ht="15">
      <c r="B53" s="17" t="s">
        <v>19</v>
      </c>
      <c r="C53" s="39" t="s">
        <v>77</v>
      </c>
      <c r="D53" s="18" t="s">
        <v>78</v>
      </c>
      <c r="E53" s="19" t="s">
        <v>22</v>
      </c>
      <c r="F53" s="20">
        <v>14.95</v>
      </c>
      <c r="G53" s="21"/>
      <c r="H53" s="22">
        <f t="shared" si="3"/>
        <v>0</v>
      </c>
      <c r="J53" s="42"/>
      <c r="K53" s="42"/>
    </row>
    <row r="54" spans="2:11" s="38" customFormat="1" ht="15">
      <c r="B54" s="17" t="s">
        <v>19</v>
      </c>
      <c r="C54" s="39" t="s">
        <v>79</v>
      </c>
      <c r="D54" s="18" t="s">
        <v>78</v>
      </c>
      <c r="E54" s="19">
        <v>25</v>
      </c>
      <c r="F54" s="20">
        <v>324.99</v>
      </c>
      <c r="G54" s="21"/>
      <c r="H54" s="22">
        <f t="shared" si="3"/>
        <v>0</v>
      </c>
      <c r="J54" s="42"/>
      <c r="K54" s="42"/>
    </row>
    <row r="55" spans="2:11" s="38" customFormat="1" ht="15">
      <c r="B55" s="17" t="s">
        <v>19</v>
      </c>
      <c r="C55" s="39" t="s">
        <v>80</v>
      </c>
      <c r="D55" s="18" t="s">
        <v>81</v>
      </c>
      <c r="E55" s="19" t="s">
        <v>22</v>
      </c>
      <c r="F55" s="20">
        <v>14.95</v>
      </c>
      <c r="G55" s="21"/>
      <c r="H55" s="22">
        <f t="shared" si="3"/>
        <v>0</v>
      </c>
      <c r="J55" s="42"/>
      <c r="K55" s="42"/>
    </row>
    <row r="56" spans="2:11" s="38" customFormat="1" ht="15">
      <c r="B56" s="17" t="s">
        <v>19</v>
      </c>
      <c r="C56" s="39" t="s">
        <v>82</v>
      </c>
      <c r="D56" s="18" t="s">
        <v>81</v>
      </c>
      <c r="E56" s="19">
        <v>25</v>
      </c>
      <c r="F56" s="20">
        <v>324.99</v>
      </c>
      <c r="G56" s="21"/>
      <c r="H56" s="22">
        <f t="shared" si="3"/>
        <v>0</v>
      </c>
      <c r="J56" s="42"/>
      <c r="K56" s="42"/>
    </row>
    <row r="57" spans="2:11" s="38" customFormat="1" ht="15">
      <c r="B57" s="17" t="s">
        <v>19</v>
      </c>
      <c r="C57" s="39" t="s">
        <v>83</v>
      </c>
      <c r="D57" s="18" t="s">
        <v>84</v>
      </c>
      <c r="E57" s="19">
        <v>25</v>
      </c>
      <c r="F57" s="20">
        <v>157.5</v>
      </c>
      <c r="G57" s="21"/>
      <c r="H57" s="22">
        <f t="shared" si="3"/>
        <v>0</v>
      </c>
      <c r="J57" s="42"/>
      <c r="K57" s="42"/>
    </row>
    <row r="58" spans="2:8" s="38" customFormat="1" ht="15">
      <c r="B58" s="17" t="s">
        <v>23</v>
      </c>
      <c r="C58" s="17" t="s">
        <v>85</v>
      </c>
      <c r="D58" s="18" t="s">
        <v>86</v>
      </c>
      <c r="E58" s="19" t="s">
        <v>22</v>
      </c>
      <c r="F58" s="20">
        <v>14.5</v>
      </c>
      <c r="G58" s="21"/>
      <c r="H58" s="22">
        <f t="shared" si="3"/>
        <v>0</v>
      </c>
    </row>
    <row r="59" spans="2:8" s="38" customFormat="1" ht="15">
      <c r="B59" s="17" t="s">
        <v>27</v>
      </c>
      <c r="C59" s="23" t="s">
        <v>87</v>
      </c>
      <c r="D59" s="18" t="s">
        <v>88</v>
      </c>
      <c r="E59" s="19">
        <v>2</v>
      </c>
      <c r="F59" s="20">
        <v>19.99</v>
      </c>
      <c r="G59" s="21"/>
      <c r="H59" s="22">
        <f t="shared" si="3"/>
        <v>0</v>
      </c>
    </row>
    <row r="60" spans="2:8" s="38" customFormat="1" ht="15">
      <c r="B60" s="17" t="s">
        <v>30</v>
      </c>
      <c r="C60" s="23" t="s">
        <v>89</v>
      </c>
      <c r="D60" s="18" t="s">
        <v>90</v>
      </c>
      <c r="E60" s="19" t="s">
        <v>91</v>
      </c>
      <c r="F60" s="20">
        <v>16</v>
      </c>
      <c r="G60" s="21"/>
      <c r="H60" s="22">
        <f t="shared" si="3"/>
        <v>0</v>
      </c>
    </row>
    <row r="61" spans="2:8" s="38" customFormat="1" ht="15">
      <c r="B61" s="17" t="s">
        <v>30</v>
      </c>
      <c r="C61" s="23" t="s">
        <v>92</v>
      </c>
      <c r="D61" s="18" t="s">
        <v>93</v>
      </c>
      <c r="E61" s="19" t="s">
        <v>35</v>
      </c>
      <c r="F61" s="20">
        <v>375</v>
      </c>
      <c r="G61" s="21"/>
      <c r="H61" s="22">
        <f t="shared" si="3"/>
        <v>0</v>
      </c>
    </row>
    <row r="62" spans="2:8" s="38" customFormat="1" ht="15">
      <c r="B62" s="17" t="s">
        <v>23</v>
      </c>
      <c r="C62" s="17" t="s">
        <v>94</v>
      </c>
      <c r="D62" s="18" t="s">
        <v>95</v>
      </c>
      <c r="E62" s="19" t="s">
        <v>22</v>
      </c>
      <c r="F62" s="20">
        <v>6.99</v>
      </c>
      <c r="G62" s="21"/>
      <c r="H62" s="22">
        <f aca="true" t="shared" si="4" ref="H62">G62*F62</f>
        <v>0</v>
      </c>
    </row>
    <row r="63" spans="2:8" s="38" customFormat="1" ht="15">
      <c r="B63" s="17" t="s">
        <v>44</v>
      </c>
      <c r="C63" s="17" t="s">
        <v>96</v>
      </c>
      <c r="D63" s="18" t="s">
        <v>97</v>
      </c>
      <c r="E63" s="19" t="s">
        <v>22</v>
      </c>
      <c r="F63" s="20">
        <v>6.49</v>
      </c>
      <c r="G63" s="21"/>
      <c r="H63" s="22">
        <f t="shared" si="3"/>
        <v>0</v>
      </c>
    </row>
    <row r="64" spans="4:5" s="38" customFormat="1" ht="15">
      <c r="D64" s="59"/>
      <c r="E64" s="60"/>
    </row>
    <row r="65" spans="2:8" s="38" customFormat="1" ht="15">
      <c r="B65" s="88" t="s">
        <v>98</v>
      </c>
      <c r="C65" s="88"/>
      <c r="D65" s="88"/>
      <c r="E65" s="88"/>
      <c r="F65" s="88"/>
      <c r="G65" s="88"/>
      <c r="H65" s="88"/>
    </row>
    <row r="66" spans="2:8" s="38" customFormat="1" ht="15">
      <c r="B66" s="17" t="s">
        <v>23</v>
      </c>
      <c r="C66" s="17" t="s">
        <v>99</v>
      </c>
      <c r="D66" s="18" t="s">
        <v>100</v>
      </c>
      <c r="E66" s="19" t="s">
        <v>101</v>
      </c>
      <c r="F66" s="20">
        <v>19.99</v>
      </c>
      <c r="G66" s="21"/>
      <c r="H66" s="22">
        <f aca="true" t="shared" si="5" ref="H66:H83">G66*F66</f>
        <v>0</v>
      </c>
    </row>
    <row r="67" spans="2:8" s="38" customFormat="1" ht="15">
      <c r="B67" s="17" t="s">
        <v>23</v>
      </c>
      <c r="C67" s="17" t="s">
        <v>102</v>
      </c>
      <c r="D67" s="18" t="s">
        <v>103</v>
      </c>
      <c r="E67" s="19" t="s">
        <v>101</v>
      </c>
      <c r="F67" s="20">
        <v>19.99</v>
      </c>
      <c r="G67" s="21"/>
      <c r="H67" s="22">
        <f t="shared" si="5"/>
        <v>0</v>
      </c>
    </row>
    <row r="68" spans="2:8" s="38" customFormat="1" ht="15">
      <c r="B68" s="17" t="s">
        <v>23</v>
      </c>
      <c r="C68" s="17" t="s">
        <v>104</v>
      </c>
      <c r="D68" s="18" t="s">
        <v>105</v>
      </c>
      <c r="E68" s="19" t="s">
        <v>101</v>
      </c>
      <c r="F68" s="20">
        <v>19.99</v>
      </c>
      <c r="G68" s="21"/>
      <c r="H68" s="22">
        <f t="shared" si="5"/>
        <v>0</v>
      </c>
    </row>
    <row r="69" spans="2:8" s="38" customFormat="1" ht="15">
      <c r="B69" s="17" t="s">
        <v>23</v>
      </c>
      <c r="C69" s="17" t="s">
        <v>106</v>
      </c>
      <c r="D69" s="18" t="s">
        <v>107</v>
      </c>
      <c r="E69" s="19" t="s">
        <v>101</v>
      </c>
      <c r="F69" s="20">
        <v>19.99</v>
      </c>
      <c r="G69" s="21"/>
      <c r="H69" s="22">
        <f t="shared" si="5"/>
        <v>0</v>
      </c>
    </row>
    <row r="70" spans="2:8" s="38" customFormat="1" ht="15">
      <c r="B70" s="17" t="s">
        <v>30</v>
      </c>
      <c r="C70" s="17" t="s">
        <v>108</v>
      </c>
      <c r="D70" s="18" t="s">
        <v>109</v>
      </c>
      <c r="E70" s="19" t="s">
        <v>110</v>
      </c>
      <c r="F70" s="20">
        <v>18</v>
      </c>
      <c r="G70" s="21"/>
      <c r="H70" s="22">
        <f t="shared" si="5"/>
        <v>0</v>
      </c>
    </row>
    <row r="71" spans="2:8" s="38" customFormat="1" ht="15">
      <c r="B71" s="17" t="s">
        <v>30</v>
      </c>
      <c r="C71" s="17" t="s">
        <v>111</v>
      </c>
      <c r="D71" s="18" t="s">
        <v>112</v>
      </c>
      <c r="E71" s="19" t="s">
        <v>35</v>
      </c>
      <c r="F71" s="20">
        <v>165</v>
      </c>
      <c r="G71" s="21"/>
      <c r="H71" s="22">
        <f t="shared" si="5"/>
        <v>0</v>
      </c>
    </row>
    <row r="72" spans="2:8" s="38" customFormat="1" ht="15">
      <c r="B72" s="17" t="s">
        <v>30</v>
      </c>
      <c r="C72" s="17" t="s">
        <v>113</v>
      </c>
      <c r="D72" s="18" t="s">
        <v>114</v>
      </c>
      <c r="E72" s="19" t="s">
        <v>110</v>
      </c>
      <c r="F72" s="20">
        <v>18</v>
      </c>
      <c r="G72" s="21"/>
      <c r="H72" s="22">
        <f t="shared" si="5"/>
        <v>0</v>
      </c>
    </row>
    <row r="73" spans="2:8" s="38" customFormat="1" ht="15">
      <c r="B73" s="17" t="s">
        <v>30</v>
      </c>
      <c r="C73" s="17" t="s">
        <v>115</v>
      </c>
      <c r="D73" s="18" t="s">
        <v>116</v>
      </c>
      <c r="E73" s="19" t="s">
        <v>35</v>
      </c>
      <c r="F73" s="20">
        <v>165</v>
      </c>
      <c r="G73" s="21"/>
      <c r="H73" s="22">
        <f t="shared" si="5"/>
        <v>0</v>
      </c>
    </row>
    <row r="74" spans="2:8" s="38" customFormat="1" ht="15">
      <c r="B74" s="17" t="s">
        <v>30</v>
      </c>
      <c r="C74" s="17" t="s">
        <v>117</v>
      </c>
      <c r="D74" s="18" t="s">
        <v>118</v>
      </c>
      <c r="E74" s="19" t="s">
        <v>110</v>
      </c>
      <c r="F74" s="20">
        <v>18</v>
      </c>
      <c r="G74" s="21"/>
      <c r="H74" s="22">
        <f t="shared" si="5"/>
        <v>0</v>
      </c>
    </row>
    <row r="75" spans="2:8" s="38" customFormat="1" ht="15">
      <c r="B75" s="17" t="s">
        <v>30</v>
      </c>
      <c r="C75" s="17" t="s">
        <v>119</v>
      </c>
      <c r="D75" s="18" t="s">
        <v>120</v>
      </c>
      <c r="E75" s="19" t="s">
        <v>35</v>
      </c>
      <c r="F75" s="20">
        <v>165</v>
      </c>
      <c r="G75" s="21"/>
      <c r="H75" s="22">
        <f t="shared" si="5"/>
        <v>0</v>
      </c>
    </row>
    <row r="76" spans="2:8" s="38" customFormat="1" ht="15">
      <c r="B76" s="17" t="s">
        <v>30</v>
      </c>
      <c r="C76" s="17" t="s">
        <v>121</v>
      </c>
      <c r="D76" s="18" t="s">
        <v>122</v>
      </c>
      <c r="E76" s="19" t="s">
        <v>110</v>
      </c>
      <c r="F76" s="20">
        <v>18</v>
      </c>
      <c r="G76" s="21"/>
      <c r="H76" s="22">
        <f t="shared" si="5"/>
        <v>0</v>
      </c>
    </row>
    <row r="77" spans="2:8" s="38" customFormat="1" ht="15">
      <c r="B77" s="17" t="s">
        <v>30</v>
      </c>
      <c r="C77" s="17" t="s">
        <v>123</v>
      </c>
      <c r="D77" s="18" t="s">
        <v>124</v>
      </c>
      <c r="E77" s="19" t="s">
        <v>35</v>
      </c>
      <c r="F77" s="20">
        <v>165</v>
      </c>
      <c r="G77" s="21"/>
      <c r="H77" s="22">
        <f t="shared" si="5"/>
        <v>0</v>
      </c>
    </row>
    <row r="78" spans="2:8" s="38" customFormat="1" ht="15">
      <c r="B78" s="17" t="s">
        <v>30</v>
      </c>
      <c r="C78" s="17" t="s">
        <v>125</v>
      </c>
      <c r="D78" s="18" t="s">
        <v>126</v>
      </c>
      <c r="E78" s="19" t="s">
        <v>110</v>
      </c>
      <c r="F78" s="20">
        <v>16.5</v>
      </c>
      <c r="G78" s="21"/>
      <c r="H78" s="22">
        <f t="shared" si="5"/>
        <v>0</v>
      </c>
    </row>
    <row r="79" spans="2:8" s="38" customFormat="1" ht="15">
      <c r="B79" s="17" t="s">
        <v>30</v>
      </c>
      <c r="C79" s="17" t="s">
        <v>127</v>
      </c>
      <c r="D79" s="18" t="s">
        <v>128</v>
      </c>
      <c r="E79" s="19" t="s">
        <v>35</v>
      </c>
      <c r="F79" s="20">
        <v>155</v>
      </c>
      <c r="G79" s="21"/>
      <c r="H79" s="22">
        <f t="shared" si="5"/>
        <v>0</v>
      </c>
    </row>
    <row r="80" spans="2:8" s="38" customFormat="1" ht="15">
      <c r="B80" s="17" t="s">
        <v>30</v>
      </c>
      <c r="C80" s="17" t="s">
        <v>129</v>
      </c>
      <c r="D80" s="18" t="s">
        <v>130</v>
      </c>
      <c r="E80" s="19" t="s">
        <v>110</v>
      </c>
      <c r="F80" s="20">
        <v>16.5</v>
      </c>
      <c r="G80" s="21"/>
      <c r="H80" s="22">
        <f t="shared" si="5"/>
        <v>0</v>
      </c>
    </row>
    <row r="81" spans="2:8" s="38" customFormat="1" ht="15">
      <c r="B81" s="17" t="s">
        <v>30</v>
      </c>
      <c r="C81" s="17" t="s">
        <v>131</v>
      </c>
      <c r="D81" s="18" t="s">
        <v>132</v>
      </c>
      <c r="E81" s="19" t="s">
        <v>35</v>
      </c>
      <c r="F81" s="20">
        <v>155</v>
      </c>
      <c r="G81" s="21"/>
      <c r="H81" s="22">
        <f t="shared" si="5"/>
        <v>0</v>
      </c>
    </row>
    <row r="82" spans="2:8" s="38" customFormat="1" ht="15">
      <c r="B82" s="17" t="s">
        <v>30</v>
      </c>
      <c r="C82" s="17" t="s">
        <v>133</v>
      </c>
      <c r="D82" s="18" t="s">
        <v>134</v>
      </c>
      <c r="E82" s="19" t="s">
        <v>110</v>
      </c>
      <c r="F82" s="20">
        <v>16.5</v>
      </c>
      <c r="G82" s="21"/>
      <c r="H82" s="22">
        <f t="shared" si="5"/>
        <v>0</v>
      </c>
    </row>
    <row r="83" spans="2:8" s="38" customFormat="1" ht="15">
      <c r="B83" s="17" t="s">
        <v>30</v>
      </c>
      <c r="C83" s="17" t="s">
        <v>135</v>
      </c>
      <c r="D83" s="18" t="s">
        <v>136</v>
      </c>
      <c r="E83" s="19" t="s">
        <v>35</v>
      </c>
      <c r="F83" s="20">
        <v>155</v>
      </c>
      <c r="G83" s="21"/>
      <c r="H83" s="22">
        <f t="shared" si="5"/>
        <v>0</v>
      </c>
    </row>
    <row r="84" spans="4:5" s="38" customFormat="1" ht="15">
      <c r="D84" s="59"/>
      <c r="E84" s="60"/>
    </row>
    <row r="85" spans="2:8" s="38" customFormat="1" ht="15">
      <c r="B85" s="88" t="s">
        <v>137</v>
      </c>
      <c r="C85" s="88"/>
      <c r="D85" s="88"/>
      <c r="E85" s="88"/>
      <c r="F85" s="88"/>
      <c r="G85" s="88"/>
      <c r="H85" s="88"/>
    </row>
    <row r="86" spans="2:11" s="38" customFormat="1" ht="15">
      <c r="B86" s="17" t="s">
        <v>30</v>
      </c>
      <c r="C86" s="39" t="s">
        <v>138</v>
      </c>
      <c r="D86" s="18" t="s">
        <v>139</v>
      </c>
      <c r="E86" s="19" t="s">
        <v>22</v>
      </c>
      <c r="F86" s="20">
        <v>40</v>
      </c>
      <c r="G86" s="21"/>
      <c r="H86" s="22">
        <f aca="true" t="shared" si="6" ref="H86">G86*F86</f>
        <v>0</v>
      </c>
      <c r="J86" s="42"/>
      <c r="K86" s="42"/>
    </row>
    <row r="87" spans="2:11" s="38" customFormat="1" ht="15">
      <c r="B87" s="17" t="s">
        <v>30</v>
      </c>
      <c r="C87" s="39" t="s">
        <v>140</v>
      </c>
      <c r="D87" s="18" t="s">
        <v>141</v>
      </c>
      <c r="E87" s="19" t="s">
        <v>35</v>
      </c>
      <c r="F87" s="20">
        <v>1950</v>
      </c>
      <c r="G87" s="21"/>
      <c r="H87" s="22">
        <f aca="true" t="shared" si="7" ref="H87:H89">G87*F87</f>
        <v>0</v>
      </c>
      <c r="J87" s="42"/>
      <c r="K87" s="42"/>
    </row>
    <row r="88" spans="2:11" s="38" customFormat="1" ht="15">
      <c r="B88" s="17" t="s">
        <v>30</v>
      </c>
      <c r="C88" s="39" t="s">
        <v>142</v>
      </c>
      <c r="D88" s="18" t="s">
        <v>143</v>
      </c>
      <c r="E88" s="19" t="s">
        <v>22</v>
      </c>
      <c r="F88" s="20">
        <v>50</v>
      </c>
      <c r="G88" s="21"/>
      <c r="H88" s="22">
        <f t="shared" si="7"/>
        <v>0</v>
      </c>
      <c r="J88" s="42"/>
      <c r="K88" s="42"/>
    </row>
    <row r="89" spans="2:11" s="38" customFormat="1" ht="15">
      <c r="B89" s="17" t="s">
        <v>30</v>
      </c>
      <c r="C89" s="39" t="s">
        <v>144</v>
      </c>
      <c r="D89" s="18" t="s">
        <v>145</v>
      </c>
      <c r="E89" s="19" t="s">
        <v>35</v>
      </c>
      <c r="F89" s="20">
        <v>4850</v>
      </c>
      <c r="G89" s="21"/>
      <c r="H89" s="22">
        <f t="shared" si="7"/>
        <v>0</v>
      </c>
      <c r="J89" s="42"/>
      <c r="K89" s="42"/>
    </row>
    <row r="90" spans="4:5" s="38" customFormat="1" ht="15">
      <c r="D90" s="59"/>
      <c r="E90" s="46"/>
    </row>
    <row r="91" spans="2:8" s="38" customFormat="1" ht="15">
      <c r="B91" s="88" t="s">
        <v>146</v>
      </c>
      <c r="C91" s="88"/>
      <c r="D91" s="88"/>
      <c r="E91" s="88"/>
      <c r="F91" s="88"/>
      <c r="G91" s="88"/>
      <c r="H91" s="88"/>
    </row>
    <row r="92" spans="2:11" s="38" customFormat="1" ht="15">
      <c r="B92" s="17" t="s">
        <v>30</v>
      </c>
      <c r="C92" s="39" t="s">
        <v>147</v>
      </c>
      <c r="D92" s="18" t="s">
        <v>148</v>
      </c>
      <c r="E92" s="19" t="s">
        <v>149</v>
      </c>
      <c r="F92" s="20">
        <v>36</v>
      </c>
      <c r="G92" s="21"/>
      <c r="H92" s="22">
        <f aca="true" t="shared" si="8" ref="H92:H93">G92*F92</f>
        <v>0</v>
      </c>
      <c r="J92" s="42"/>
      <c r="K92" s="42"/>
    </row>
    <row r="93" spans="2:11" s="38" customFormat="1" ht="15">
      <c r="B93" s="17" t="s">
        <v>30</v>
      </c>
      <c r="C93" s="39" t="s">
        <v>150</v>
      </c>
      <c r="D93" s="18" t="s">
        <v>148</v>
      </c>
      <c r="E93" s="19" t="s">
        <v>151</v>
      </c>
      <c r="F93" s="20">
        <v>32</v>
      </c>
      <c r="G93" s="21"/>
      <c r="H93" s="22">
        <f t="shared" si="8"/>
        <v>0</v>
      </c>
      <c r="J93" s="42"/>
      <c r="K93" s="42"/>
    </row>
    <row r="94" spans="2:11" s="38" customFormat="1" ht="15">
      <c r="B94" s="17" t="s">
        <v>30</v>
      </c>
      <c r="C94" s="39" t="s">
        <v>152</v>
      </c>
      <c r="D94" s="18" t="s">
        <v>153</v>
      </c>
      <c r="E94" s="19" t="s">
        <v>149</v>
      </c>
      <c r="F94" s="20">
        <v>36</v>
      </c>
      <c r="G94" s="21"/>
      <c r="H94" s="22">
        <f aca="true" t="shared" si="9" ref="H94:H99">G94*F94</f>
        <v>0</v>
      </c>
      <c r="J94" s="42"/>
      <c r="K94" s="42"/>
    </row>
    <row r="95" spans="2:11" s="38" customFormat="1" ht="15">
      <c r="B95" s="17" t="s">
        <v>30</v>
      </c>
      <c r="C95" s="39" t="s">
        <v>154</v>
      </c>
      <c r="D95" s="18" t="s">
        <v>153</v>
      </c>
      <c r="E95" s="19" t="s">
        <v>151</v>
      </c>
      <c r="F95" s="20">
        <v>32</v>
      </c>
      <c r="G95" s="21"/>
      <c r="H95" s="22">
        <f t="shared" si="9"/>
        <v>0</v>
      </c>
      <c r="J95" s="42"/>
      <c r="K95" s="42"/>
    </row>
    <row r="96" spans="2:11" s="38" customFormat="1" ht="15">
      <c r="B96" s="17" t="s">
        <v>30</v>
      </c>
      <c r="C96" s="39" t="s">
        <v>155</v>
      </c>
      <c r="D96" s="18" t="s">
        <v>156</v>
      </c>
      <c r="E96" s="19" t="s">
        <v>149</v>
      </c>
      <c r="F96" s="20">
        <v>36</v>
      </c>
      <c r="G96" s="21"/>
      <c r="H96" s="22">
        <f t="shared" si="9"/>
        <v>0</v>
      </c>
      <c r="J96" s="42"/>
      <c r="K96" s="42"/>
    </row>
    <row r="97" spans="2:11" s="38" customFormat="1" ht="15">
      <c r="B97" s="17" t="s">
        <v>30</v>
      </c>
      <c r="C97" s="39" t="s">
        <v>157</v>
      </c>
      <c r="D97" s="18" t="s">
        <v>156</v>
      </c>
      <c r="E97" s="19" t="s">
        <v>151</v>
      </c>
      <c r="F97" s="20">
        <v>32</v>
      </c>
      <c r="G97" s="21"/>
      <c r="H97" s="22">
        <f t="shared" si="9"/>
        <v>0</v>
      </c>
      <c r="J97" s="42"/>
      <c r="K97" s="42"/>
    </row>
    <row r="98" spans="2:11" s="38" customFormat="1" ht="15">
      <c r="B98" s="17" t="s">
        <v>30</v>
      </c>
      <c r="C98" s="39" t="s">
        <v>158</v>
      </c>
      <c r="D98" s="18" t="s">
        <v>159</v>
      </c>
      <c r="E98" s="19" t="s">
        <v>149</v>
      </c>
      <c r="F98" s="20">
        <v>36</v>
      </c>
      <c r="G98" s="21"/>
      <c r="H98" s="22">
        <f t="shared" si="9"/>
        <v>0</v>
      </c>
      <c r="J98" s="42"/>
      <c r="K98" s="42"/>
    </row>
    <row r="99" spans="2:11" s="38" customFormat="1" ht="15">
      <c r="B99" s="17" t="s">
        <v>30</v>
      </c>
      <c r="C99" s="39" t="s">
        <v>160</v>
      </c>
      <c r="D99" s="18" t="s">
        <v>159</v>
      </c>
      <c r="E99" s="19" t="s">
        <v>151</v>
      </c>
      <c r="F99" s="20">
        <v>32</v>
      </c>
      <c r="G99" s="21"/>
      <c r="H99" s="22">
        <f t="shared" si="9"/>
        <v>0</v>
      </c>
      <c r="J99" s="42"/>
      <c r="K99" s="42"/>
    </row>
    <row r="100" spans="2:8" s="38" customFormat="1" ht="15">
      <c r="B100" s="17" t="s">
        <v>23</v>
      </c>
      <c r="C100" s="17" t="s">
        <v>161</v>
      </c>
      <c r="D100" s="18" t="s">
        <v>162</v>
      </c>
      <c r="E100" s="19" t="s">
        <v>22</v>
      </c>
      <c r="F100" s="20">
        <v>12.55</v>
      </c>
      <c r="G100" s="21"/>
      <c r="H100" s="22">
        <f>G100*F100</f>
        <v>0</v>
      </c>
    </row>
    <row r="101" spans="2:8" s="38" customFormat="1" ht="15">
      <c r="B101" s="17" t="s">
        <v>23</v>
      </c>
      <c r="C101" s="17" t="s">
        <v>163</v>
      </c>
      <c r="D101" s="18" t="s">
        <v>164</v>
      </c>
      <c r="E101" s="19" t="s">
        <v>22</v>
      </c>
      <c r="F101" s="20">
        <v>12.55</v>
      </c>
      <c r="G101" s="21"/>
      <c r="H101" s="22">
        <f>G101*F101</f>
        <v>0</v>
      </c>
    </row>
    <row r="102" spans="4:5" s="38" customFormat="1" ht="15">
      <c r="D102" s="59"/>
      <c r="E102" s="60"/>
    </row>
    <row r="103" spans="2:8" s="38" customFormat="1" ht="15">
      <c r="B103" s="88" t="s">
        <v>165</v>
      </c>
      <c r="C103" s="88"/>
      <c r="D103" s="88"/>
      <c r="E103" s="88"/>
      <c r="F103" s="88"/>
      <c r="G103" s="88"/>
      <c r="H103" s="88"/>
    </row>
    <row r="104" spans="2:11" s="38" customFormat="1" ht="15">
      <c r="B104" s="17" t="s">
        <v>30</v>
      </c>
      <c r="C104" s="40" t="s">
        <v>166</v>
      </c>
      <c r="D104" s="18" t="s">
        <v>167</v>
      </c>
      <c r="E104" s="19" t="s">
        <v>168</v>
      </c>
      <c r="F104" s="20">
        <v>142</v>
      </c>
      <c r="G104" s="21"/>
      <c r="H104" s="22">
        <f aca="true" t="shared" si="10" ref="H104:H153">G104*F104</f>
        <v>0</v>
      </c>
      <c r="J104" s="42"/>
      <c r="K104" s="42"/>
    </row>
    <row r="105" spans="2:11" s="38" customFormat="1" ht="15">
      <c r="B105" s="17" t="s">
        <v>30</v>
      </c>
      <c r="C105" s="40" t="s">
        <v>169</v>
      </c>
      <c r="D105" s="18" t="s">
        <v>167</v>
      </c>
      <c r="E105" s="19" t="s">
        <v>170</v>
      </c>
      <c r="F105" s="20">
        <v>140</v>
      </c>
      <c r="G105" s="21"/>
      <c r="H105" s="22">
        <f t="shared" si="10"/>
        <v>0</v>
      </c>
      <c r="J105" s="42"/>
      <c r="K105" s="42"/>
    </row>
    <row r="106" spans="2:11" s="38" customFormat="1" ht="15">
      <c r="B106" s="17" t="s">
        <v>30</v>
      </c>
      <c r="C106" s="40" t="s">
        <v>171</v>
      </c>
      <c r="D106" s="18" t="s">
        <v>167</v>
      </c>
      <c r="E106" s="19" t="s">
        <v>172</v>
      </c>
      <c r="F106" s="20">
        <v>137</v>
      </c>
      <c r="G106" s="21"/>
      <c r="H106" s="22">
        <f t="shared" si="10"/>
        <v>0</v>
      </c>
      <c r="J106" s="42"/>
      <c r="K106" s="42"/>
    </row>
    <row r="107" spans="2:11" s="38" customFormat="1" ht="15">
      <c r="B107" s="17" t="s">
        <v>30</v>
      </c>
      <c r="C107" s="40" t="s">
        <v>173</v>
      </c>
      <c r="D107" s="18" t="s">
        <v>167</v>
      </c>
      <c r="E107" s="19" t="s">
        <v>174</v>
      </c>
      <c r="F107" s="20">
        <v>130</v>
      </c>
      <c r="G107" s="21"/>
      <c r="H107" s="22">
        <f t="shared" si="10"/>
        <v>0</v>
      </c>
      <c r="J107" s="42"/>
      <c r="K107" s="42"/>
    </row>
    <row r="108" spans="2:11" s="38" customFormat="1" ht="15">
      <c r="B108" s="17" t="s">
        <v>30</v>
      </c>
      <c r="C108" s="40" t="s">
        <v>175</v>
      </c>
      <c r="D108" s="18" t="s">
        <v>167</v>
      </c>
      <c r="E108" s="19" t="s">
        <v>176</v>
      </c>
      <c r="F108" s="20">
        <v>120</v>
      </c>
      <c r="G108" s="21"/>
      <c r="H108" s="22">
        <f t="shared" si="10"/>
        <v>0</v>
      </c>
      <c r="J108" s="42"/>
      <c r="K108" s="42"/>
    </row>
    <row r="109" spans="2:11" s="38" customFormat="1" ht="15">
      <c r="B109" s="17" t="s">
        <v>30</v>
      </c>
      <c r="C109" s="40" t="s">
        <v>177</v>
      </c>
      <c r="D109" s="18" t="s">
        <v>178</v>
      </c>
      <c r="E109" s="19" t="s">
        <v>168</v>
      </c>
      <c r="F109" s="20">
        <v>142</v>
      </c>
      <c r="G109" s="21"/>
      <c r="H109" s="22">
        <f t="shared" si="10"/>
        <v>0</v>
      </c>
      <c r="J109" s="42"/>
      <c r="K109" s="42"/>
    </row>
    <row r="110" spans="2:11" s="38" customFormat="1" ht="15">
      <c r="B110" s="17" t="s">
        <v>30</v>
      </c>
      <c r="C110" s="40" t="s">
        <v>179</v>
      </c>
      <c r="D110" s="18" t="s">
        <v>178</v>
      </c>
      <c r="E110" s="19" t="s">
        <v>170</v>
      </c>
      <c r="F110" s="20">
        <v>140</v>
      </c>
      <c r="G110" s="21"/>
      <c r="H110" s="22">
        <f t="shared" si="10"/>
        <v>0</v>
      </c>
      <c r="J110" s="42"/>
      <c r="K110" s="42"/>
    </row>
    <row r="111" spans="2:11" s="38" customFormat="1" ht="15">
      <c r="B111" s="17" t="s">
        <v>30</v>
      </c>
      <c r="C111" s="40" t="s">
        <v>180</v>
      </c>
      <c r="D111" s="18" t="s">
        <v>178</v>
      </c>
      <c r="E111" s="19" t="s">
        <v>172</v>
      </c>
      <c r="F111" s="20">
        <v>137</v>
      </c>
      <c r="G111" s="21"/>
      <c r="H111" s="22">
        <f t="shared" si="10"/>
        <v>0</v>
      </c>
      <c r="J111" s="42"/>
      <c r="K111" s="42"/>
    </row>
    <row r="112" spans="2:11" s="38" customFormat="1" ht="15">
      <c r="B112" s="17" t="s">
        <v>30</v>
      </c>
      <c r="C112" s="40" t="s">
        <v>181</v>
      </c>
      <c r="D112" s="18" t="s">
        <v>178</v>
      </c>
      <c r="E112" s="19" t="s">
        <v>174</v>
      </c>
      <c r="F112" s="20">
        <v>130</v>
      </c>
      <c r="G112" s="21"/>
      <c r="H112" s="22">
        <f t="shared" si="10"/>
        <v>0</v>
      </c>
      <c r="J112" s="42"/>
      <c r="K112" s="42"/>
    </row>
    <row r="113" spans="2:11" s="38" customFormat="1" ht="15">
      <c r="B113" s="17" t="s">
        <v>30</v>
      </c>
      <c r="C113" s="40" t="s">
        <v>182</v>
      </c>
      <c r="D113" s="18" t="s">
        <v>178</v>
      </c>
      <c r="E113" s="19" t="s">
        <v>176</v>
      </c>
      <c r="F113" s="20">
        <v>120</v>
      </c>
      <c r="G113" s="21"/>
      <c r="H113" s="22">
        <f t="shared" si="10"/>
        <v>0</v>
      </c>
      <c r="J113" s="42"/>
      <c r="K113" s="42"/>
    </row>
    <row r="114" spans="2:11" s="38" customFormat="1" ht="15">
      <c r="B114" s="17" t="s">
        <v>30</v>
      </c>
      <c r="C114" s="40" t="s">
        <v>183</v>
      </c>
      <c r="D114" s="18" t="s">
        <v>184</v>
      </c>
      <c r="E114" s="19" t="s">
        <v>168</v>
      </c>
      <c r="F114" s="20">
        <v>142</v>
      </c>
      <c r="G114" s="21"/>
      <c r="H114" s="22">
        <f t="shared" si="10"/>
        <v>0</v>
      </c>
      <c r="J114" s="42"/>
      <c r="K114" s="42"/>
    </row>
    <row r="115" spans="2:11" s="38" customFormat="1" ht="15">
      <c r="B115" s="17" t="s">
        <v>30</v>
      </c>
      <c r="C115" s="40" t="s">
        <v>185</v>
      </c>
      <c r="D115" s="18" t="s">
        <v>184</v>
      </c>
      <c r="E115" s="19" t="s">
        <v>170</v>
      </c>
      <c r="F115" s="20">
        <v>140</v>
      </c>
      <c r="G115" s="21"/>
      <c r="H115" s="22">
        <f t="shared" si="10"/>
        <v>0</v>
      </c>
      <c r="J115" s="42"/>
      <c r="K115" s="42"/>
    </row>
    <row r="116" spans="2:11" s="38" customFormat="1" ht="15">
      <c r="B116" s="17" t="s">
        <v>30</v>
      </c>
      <c r="C116" s="40" t="s">
        <v>186</v>
      </c>
      <c r="D116" s="18" t="s">
        <v>184</v>
      </c>
      <c r="E116" s="19" t="s">
        <v>172</v>
      </c>
      <c r="F116" s="20">
        <v>137</v>
      </c>
      <c r="G116" s="21"/>
      <c r="H116" s="22">
        <f t="shared" si="10"/>
        <v>0</v>
      </c>
      <c r="J116" s="42"/>
      <c r="K116" s="42"/>
    </row>
    <row r="117" spans="2:11" s="38" customFormat="1" ht="15">
      <c r="B117" s="17" t="s">
        <v>30</v>
      </c>
      <c r="C117" s="40" t="s">
        <v>187</v>
      </c>
      <c r="D117" s="18" t="s">
        <v>184</v>
      </c>
      <c r="E117" s="19" t="s">
        <v>174</v>
      </c>
      <c r="F117" s="20">
        <v>130</v>
      </c>
      <c r="G117" s="21"/>
      <c r="H117" s="22">
        <f t="shared" si="10"/>
        <v>0</v>
      </c>
      <c r="J117" s="42"/>
      <c r="K117" s="42"/>
    </row>
    <row r="118" spans="2:11" s="38" customFormat="1" ht="15">
      <c r="B118" s="17" t="s">
        <v>30</v>
      </c>
      <c r="C118" s="40" t="s">
        <v>188</v>
      </c>
      <c r="D118" s="18" t="s">
        <v>184</v>
      </c>
      <c r="E118" s="19" t="s">
        <v>176</v>
      </c>
      <c r="F118" s="20">
        <v>120</v>
      </c>
      <c r="G118" s="21"/>
      <c r="H118" s="22">
        <f t="shared" si="10"/>
        <v>0</v>
      </c>
      <c r="J118" s="42"/>
      <c r="K118" s="42"/>
    </row>
    <row r="119" spans="2:11" s="38" customFormat="1" ht="15">
      <c r="B119" s="17" t="s">
        <v>30</v>
      </c>
      <c r="C119" s="40" t="s">
        <v>189</v>
      </c>
      <c r="D119" s="18" t="s">
        <v>190</v>
      </c>
      <c r="E119" s="19" t="s">
        <v>168</v>
      </c>
      <c r="F119" s="20">
        <v>175</v>
      </c>
      <c r="G119" s="21"/>
      <c r="H119" s="22">
        <f t="shared" si="10"/>
        <v>0</v>
      </c>
      <c r="J119" s="42"/>
      <c r="K119" s="42"/>
    </row>
    <row r="120" spans="2:11" s="38" customFormat="1" ht="15">
      <c r="B120" s="17" t="s">
        <v>30</v>
      </c>
      <c r="C120" s="40" t="s">
        <v>191</v>
      </c>
      <c r="D120" s="18" t="s">
        <v>190</v>
      </c>
      <c r="E120" s="19" t="s">
        <v>170</v>
      </c>
      <c r="F120" s="20">
        <v>170</v>
      </c>
      <c r="G120" s="21"/>
      <c r="H120" s="22">
        <f t="shared" si="10"/>
        <v>0</v>
      </c>
      <c r="J120" s="42"/>
      <c r="K120" s="42"/>
    </row>
    <row r="121" spans="2:11" s="38" customFormat="1" ht="15">
      <c r="B121" s="17" t="s">
        <v>30</v>
      </c>
      <c r="C121" s="40" t="s">
        <v>192</v>
      </c>
      <c r="D121" s="18" t="s">
        <v>190</v>
      </c>
      <c r="E121" s="19" t="s">
        <v>172</v>
      </c>
      <c r="F121" s="20">
        <v>165</v>
      </c>
      <c r="G121" s="21"/>
      <c r="H121" s="22">
        <f t="shared" si="10"/>
        <v>0</v>
      </c>
      <c r="J121" s="42"/>
      <c r="K121" s="42"/>
    </row>
    <row r="122" spans="2:11" s="38" customFormat="1" ht="15">
      <c r="B122" s="17" t="s">
        <v>30</v>
      </c>
      <c r="C122" s="40" t="s">
        <v>193</v>
      </c>
      <c r="D122" s="18" t="s">
        <v>190</v>
      </c>
      <c r="E122" s="19" t="s">
        <v>174</v>
      </c>
      <c r="F122" s="20">
        <v>160</v>
      </c>
      <c r="G122" s="21"/>
      <c r="H122" s="22">
        <f t="shared" si="10"/>
        <v>0</v>
      </c>
      <c r="J122" s="42"/>
      <c r="K122" s="42"/>
    </row>
    <row r="123" spans="2:11" s="38" customFormat="1" ht="15">
      <c r="B123" s="17" t="s">
        <v>30</v>
      </c>
      <c r="C123" s="40" t="s">
        <v>194</v>
      </c>
      <c r="D123" s="18" t="s">
        <v>190</v>
      </c>
      <c r="E123" s="19" t="s">
        <v>176</v>
      </c>
      <c r="F123" s="20">
        <v>155</v>
      </c>
      <c r="G123" s="21"/>
      <c r="H123" s="22">
        <f t="shared" si="10"/>
        <v>0</v>
      </c>
      <c r="J123" s="42"/>
      <c r="K123" s="42"/>
    </row>
    <row r="124" spans="2:11" s="38" customFormat="1" ht="15">
      <c r="B124" s="17" t="s">
        <v>30</v>
      </c>
      <c r="C124" s="40" t="s">
        <v>195</v>
      </c>
      <c r="D124" s="18" t="s">
        <v>196</v>
      </c>
      <c r="E124" s="19" t="s">
        <v>168</v>
      </c>
      <c r="F124" s="20">
        <v>175</v>
      </c>
      <c r="G124" s="21"/>
      <c r="H124" s="22">
        <f t="shared" si="10"/>
        <v>0</v>
      </c>
      <c r="J124" s="42"/>
      <c r="K124" s="42"/>
    </row>
    <row r="125" spans="2:11" s="38" customFormat="1" ht="15">
      <c r="B125" s="17" t="s">
        <v>30</v>
      </c>
      <c r="C125" s="40" t="s">
        <v>197</v>
      </c>
      <c r="D125" s="18" t="s">
        <v>196</v>
      </c>
      <c r="E125" s="19" t="s">
        <v>170</v>
      </c>
      <c r="F125" s="20">
        <v>170</v>
      </c>
      <c r="G125" s="21"/>
      <c r="H125" s="22">
        <f t="shared" si="10"/>
        <v>0</v>
      </c>
      <c r="J125" s="42"/>
      <c r="K125" s="42"/>
    </row>
    <row r="126" spans="2:11" s="38" customFormat="1" ht="15">
      <c r="B126" s="17" t="s">
        <v>30</v>
      </c>
      <c r="C126" s="40" t="s">
        <v>198</v>
      </c>
      <c r="D126" s="18" t="s">
        <v>196</v>
      </c>
      <c r="E126" s="19" t="s">
        <v>172</v>
      </c>
      <c r="F126" s="20">
        <v>165</v>
      </c>
      <c r="G126" s="21"/>
      <c r="H126" s="22">
        <f t="shared" si="10"/>
        <v>0</v>
      </c>
      <c r="J126" s="42"/>
      <c r="K126" s="42"/>
    </row>
    <row r="127" spans="2:11" s="38" customFormat="1" ht="15">
      <c r="B127" s="17" t="s">
        <v>30</v>
      </c>
      <c r="C127" s="40" t="s">
        <v>199</v>
      </c>
      <c r="D127" s="18" t="s">
        <v>196</v>
      </c>
      <c r="E127" s="19" t="s">
        <v>174</v>
      </c>
      <c r="F127" s="20">
        <v>160</v>
      </c>
      <c r="G127" s="21"/>
      <c r="H127" s="22">
        <f t="shared" si="10"/>
        <v>0</v>
      </c>
      <c r="J127" s="42"/>
      <c r="K127" s="42"/>
    </row>
    <row r="128" spans="2:11" s="38" customFormat="1" ht="15">
      <c r="B128" s="17" t="s">
        <v>30</v>
      </c>
      <c r="C128" s="40" t="s">
        <v>200</v>
      </c>
      <c r="D128" s="18" t="s">
        <v>196</v>
      </c>
      <c r="E128" s="19" t="s">
        <v>176</v>
      </c>
      <c r="F128" s="20">
        <v>155</v>
      </c>
      <c r="G128" s="21"/>
      <c r="H128" s="22">
        <f t="shared" si="10"/>
        <v>0</v>
      </c>
      <c r="J128" s="42"/>
      <c r="K128" s="42"/>
    </row>
    <row r="129" spans="2:11" s="38" customFormat="1" ht="15">
      <c r="B129" s="17" t="s">
        <v>30</v>
      </c>
      <c r="C129" s="40" t="s">
        <v>201</v>
      </c>
      <c r="D129" s="18" t="s">
        <v>202</v>
      </c>
      <c r="E129" s="19" t="s">
        <v>168</v>
      </c>
      <c r="F129" s="20">
        <v>175</v>
      </c>
      <c r="G129" s="21"/>
      <c r="H129" s="22">
        <f t="shared" si="10"/>
        <v>0</v>
      </c>
      <c r="J129" s="42"/>
      <c r="K129" s="42"/>
    </row>
    <row r="130" spans="2:11" s="38" customFormat="1" ht="15">
      <c r="B130" s="17" t="s">
        <v>30</v>
      </c>
      <c r="C130" s="40" t="s">
        <v>203</v>
      </c>
      <c r="D130" s="18" t="s">
        <v>202</v>
      </c>
      <c r="E130" s="19" t="s">
        <v>170</v>
      </c>
      <c r="F130" s="20">
        <v>170</v>
      </c>
      <c r="G130" s="21"/>
      <c r="H130" s="22">
        <f t="shared" si="10"/>
        <v>0</v>
      </c>
      <c r="J130" s="42"/>
      <c r="K130" s="42"/>
    </row>
    <row r="131" spans="2:11" s="38" customFormat="1" ht="15">
      <c r="B131" s="17" t="s">
        <v>30</v>
      </c>
      <c r="C131" s="40" t="s">
        <v>204</v>
      </c>
      <c r="D131" s="18" t="s">
        <v>202</v>
      </c>
      <c r="E131" s="19" t="s">
        <v>172</v>
      </c>
      <c r="F131" s="20">
        <v>165</v>
      </c>
      <c r="G131" s="21"/>
      <c r="H131" s="22">
        <f t="shared" si="10"/>
        <v>0</v>
      </c>
      <c r="J131" s="42"/>
      <c r="K131" s="42"/>
    </row>
    <row r="132" spans="2:11" s="38" customFormat="1" ht="15">
      <c r="B132" s="17" t="s">
        <v>30</v>
      </c>
      <c r="C132" s="40" t="s">
        <v>205</v>
      </c>
      <c r="D132" s="18" t="s">
        <v>202</v>
      </c>
      <c r="E132" s="19" t="s">
        <v>174</v>
      </c>
      <c r="F132" s="20">
        <v>160</v>
      </c>
      <c r="G132" s="21"/>
      <c r="H132" s="22">
        <f t="shared" si="10"/>
        <v>0</v>
      </c>
      <c r="J132" s="42"/>
      <c r="K132" s="42"/>
    </row>
    <row r="133" spans="2:11" s="38" customFormat="1" ht="15">
      <c r="B133" s="17" t="s">
        <v>30</v>
      </c>
      <c r="C133" s="40" t="s">
        <v>206</v>
      </c>
      <c r="D133" s="18" t="s">
        <v>202</v>
      </c>
      <c r="E133" s="19" t="s">
        <v>176</v>
      </c>
      <c r="F133" s="20">
        <v>155</v>
      </c>
      <c r="G133" s="21"/>
      <c r="H133" s="22">
        <f t="shared" si="10"/>
        <v>0</v>
      </c>
      <c r="J133" s="42"/>
      <c r="K133" s="42"/>
    </row>
    <row r="134" spans="2:11" s="38" customFormat="1" ht="15">
      <c r="B134" s="17" t="s">
        <v>30</v>
      </c>
      <c r="C134" s="40" t="s">
        <v>207</v>
      </c>
      <c r="D134" s="18" t="s">
        <v>208</v>
      </c>
      <c r="E134" s="19" t="s">
        <v>22</v>
      </c>
      <c r="F134" s="20">
        <v>98</v>
      </c>
      <c r="G134" s="21"/>
      <c r="H134" s="22">
        <f t="shared" si="10"/>
        <v>0</v>
      </c>
      <c r="J134" s="42"/>
      <c r="K134" s="42"/>
    </row>
    <row r="135" spans="2:11" s="38" customFormat="1" ht="15">
      <c r="B135" s="17" t="s">
        <v>30</v>
      </c>
      <c r="C135" s="40" t="s">
        <v>209</v>
      </c>
      <c r="D135" s="18" t="s">
        <v>210</v>
      </c>
      <c r="E135" s="19" t="s">
        <v>22</v>
      </c>
      <c r="F135" s="20">
        <v>85</v>
      </c>
      <c r="G135" s="21"/>
      <c r="H135" s="22">
        <f t="shared" si="10"/>
        <v>0</v>
      </c>
      <c r="J135" s="42"/>
      <c r="K135" s="42"/>
    </row>
    <row r="136" spans="2:11" s="38" customFormat="1" ht="15">
      <c r="B136" s="17" t="s">
        <v>30</v>
      </c>
      <c r="C136" s="40" t="s">
        <v>211</v>
      </c>
      <c r="D136" s="18" t="s">
        <v>212</v>
      </c>
      <c r="E136" s="19" t="s">
        <v>22</v>
      </c>
      <c r="F136" s="20">
        <v>158</v>
      </c>
      <c r="G136" s="21"/>
      <c r="H136" s="22">
        <f t="shared" si="10"/>
        <v>0</v>
      </c>
      <c r="J136" s="42"/>
      <c r="K136" s="42"/>
    </row>
    <row r="137" spans="2:11" s="38" customFormat="1" ht="15">
      <c r="B137" s="17" t="s">
        <v>30</v>
      </c>
      <c r="C137" s="40" t="s">
        <v>213</v>
      </c>
      <c r="D137" s="18" t="s">
        <v>214</v>
      </c>
      <c r="E137" s="19" t="s">
        <v>22</v>
      </c>
      <c r="F137" s="20">
        <v>210.99</v>
      </c>
      <c r="G137" s="21"/>
      <c r="H137" s="22">
        <f t="shared" si="10"/>
        <v>0</v>
      </c>
      <c r="J137" s="42"/>
      <c r="K137" s="42"/>
    </row>
    <row r="138" spans="2:11" s="38" customFormat="1" ht="15">
      <c r="B138" s="17" t="s">
        <v>30</v>
      </c>
      <c r="C138" s="40" t="s">
        <v>215</v>
      </c>
      <c r="D138" s="18" t="s">
        <v>216</v>
      </c>
      <c r="E138" s="19" t="s">
        <v>22</v>
      </c>
      <c r="F138" s="43" t="s">
        <v>217</v>
      </c>
      <c r="G138" s="21"/>
      <c r="H138" s="22"/>
      <c r="J138" s="42"/>
      <c r="K138" s="42"/>
    </row>
    <row r="139" spans="2:11" s="38" customFormat="1" ht="15">
      <c r="B139" s="17" t="s">
        <v>30</v>
      </c>
      <c r="C139" s="40" t="s">
        <v>218</v>
      </c>
      <c r="D139" s="18" t="s">
        <v>219</v>
      </c>
      <c r="E139" s="19" t="s">
        <v>168</v>
      </c>
      <c r="F139" s="20">
        <v>115</v>
      </c>
      <c r="G139" s="21"/>
      <c r="H139" s="22">
        <f t="shared" si="10"/>
        <v>0</v>
      </c>
      <c r="J139" s="42"/>
      <c r="K139" s="42"/>
    </row>
    <row r="140" spans="2:11" s="38" customFormat="1" ht="15">
      <c r="B140" s="17" t="s">
        <v>30</v>
      </c>
      <c r="C140" s="40" t="s">
        <v>220</v>
      </c>
      <c r="D140" s="18" t="s">
        <v>219</v>
      </c>
      <c r="E140" s="19" t="s">
        <v>170</v>
      </c>
      <c r="F140" s="20">
        <v>99</v>
      </c>
      <c r="G140" s="21"/>
      <c r="H140" s="22">
        <f t="shared" si="10"/>
        <v>0</v>
      </c>
      <c r="J140" s="42"/>
      <c r="K140" s="42"/>
    </row>
    <row r="141" spans="2:11" s="38" customFormat="1" ht="15">
      <c r="B141" s="17" t="s">
        <v>30</v>
      </c>
      <c r="C141" s="40" t="s">
        <v>221</v>
      </c>
      <c r="D141" s="18" t="s">
        <v>219</v>
      </c>
      <c r="E141" s="19" t="s">
        <v>172</v>
      </c>
      <c r="F141" s="20">
        <v>89</v>
      </c>
      <c r="G141" s="21"/>
      <c r="H141" s="22">
        <f t="shared" si="10"/>
        <v>0</v>
      </c>
      <c r="J141" s="42"/>
      <c r="K141" s="42"/>
    </row>
    <row r="142" spans="2:11" s="38" customFormat="1" ht="15">
      <c r="B142" s="17" t="s">
        <v>30</v>
      </c>
      <c r="C142" s="40" t="s">
        <v>222</v>
      </c>
      <c r="D142" s="18" t="s">
        <v>219</v>
      </c>
      <c r="E142" s="19" t="s">
        <v>174</v>
      </c>
      <c r="F142" s="20">
        <v>85</v>
      </c>
      <c r="G142" s="21"/>
      <c r="H142" s="22">
        <f t="shared" si="10"/>
        <v>0</v>
      </c>
      <c r="J142" s="42"/>
      <c r="K142" s="42"/>
    </row>
    <row r="143" spans="2:11" s="38" customFormat="1" ht="15">
      <c r="B143" s="17" t="s">
        <v>30</v>
      </c>
      <c r="C143" s="40" t="s">
        <v>223</v>
      </c>
      <c r="D143" s="18" t="s">
        <v>219</v>
      </c>
      <c r="E143" s="19" t="s">
        <v>176</v>
      </c>
      <c r="F143" s="20">
        <v>80</v>
      </c>
      <c r="G143" s="21"/>
      <c r="H143" s="22">
        <f t="shared" si="10"/>
        <v>0</v>
      </c>
      <c r="J143" s="42"/>
      <c r="K143" s="42"/>
    </row>
    <row r="144" spans="2:11" s="38" customFormat="1" ht="15">
      <c r="B144" s="17" t="s">
        <v>30</v>
      </c>
      <c r="C144" s="40" t="s">
        <v>224</v>
      </c>
      <c r="D144" s="18" t="s">
        <v>225</v>
      </c>
      <c r="E144" s="19" t="s">
        <v>168</v>
      </c>
      <c r="F144" s="20">
        <v>215</v>
      </c>
      <c r="G144" s="21"/>
      <c r="H144" s="22">
        <f t="shared" si="10"/>
        <v>0</v>
      </c>
      <c r="J144" s="42"/>
      <c r="K144" s="42"/>
    </row>
    <row r="145" spans="2:11" s="38" customFormat="1" ht="15">
      <c r="B145" s="17" t="s">
        <v>30</v>
      </c>
      <c r="C145" s="40" t="s">
        <v>226</v>
      </c>
      <c r="D145" s="18" t="s">
        <v>225</v>
      </c>
      <c r="E145" s="19" t="s">
        <v>170</v>
      </c>
      <c r="F145" s="20">
        <v>195</v>
      </c>
      <c r="G145" s="21"/>
      <c r="H145" s="22">
        <f t="shared" si="10"/>
        <v>0</v>
      </c>
      <c r="J145" s="42"/>
      <c r="K145" s="42"/>
    </row>
    <row r="146" spans="2:11" s="38" customFormat="1" ht="15">
      <c r="B146" s="17" t="s">
        <v>30</v>
      </c>
      <c r="C146" s="40" t="s">
        <v>227</v>
      </c>
      <c r="D146" s="18" t="s">
        <v>225</v>
      </c>
      <c r="E146" s="19" t="s">
        <v>172</v>
      </c>
      <c r="F146" s="20">
        <v>190</v>
      </c>
      <c r="G146" s="21"/>
      <c r="H146" s="22">
        <f t="shared" si="10"/>
        <v>0</v>
      </c>
      <c r="J146" s="42"/>
      <c r="K146" s="42"/>
    </row>
    <row r="147" spans="2:11" s="38" customFormat="1" ht="15">
      <c r="B147" s="17" t="s">
        <v>30</v>
      </c>
      <c r="C147" s="40" t="s">
        <v>228</v>
      </c>
      <c r="D147" s="18" t="s">
        <v>225</v>
      </c>
      <c r="E147" s="19" t="s">
        <v>174</v>
      </c>
      <c r="F147" s="20">
        <v>185</v>
      </c>
      <c r="G147" s="21"/>
      <c r="H147" s="22">
        <f t="shared" si="10"/>
        <v>0</v>
      </c>
      <c r="J147" s="42"/>
      <c r="K147" s="42"/>
    </row>
    <row r="148" spans="2:11" s="38" customFormat="1" ht="15">
      <c r="B148" s="17" t="s">
        <v>30</v>
      </c>
      <c r="C148" s="40" t="s">
        <v>229</v>
      </c>
      <c r="D148" s="18" t="s">
        <v>225</v>
      </c>
      <c r="E148" s="19" t="s">
        <v>176</v>
      </c>
      <c r="F148" s="20">
        <v>180</v>
      </c>
      <c r="G148" s="21"/>
      <c r="H148" s="22">
        <f t="shared" si="10"/>
        <v>0</v>
      </c>
      <c r="J148" s="42"/>
      <c r="K148" s="42"/>
    </row>
    <row r="149" spans="2:11" s="38" customFormat="1" ht="15">
      <c r="B149" s="17" t="s">
        <v>30</v>
      </c>
      <c r="C149" s="40" t="s">
        <v>230</v>
      </c>
      <c r="D149" s="18" t="s">
        <v>231</v>
      </c>
      <c r="E149" s="19" t="s">
        <v>168</v>
      </c>
      <c r="F149" s="20">
        <v>275</v>
      </c>
      <c r="G149" s="21"/>
      <c r="H149" s="22">
        <f t="shared" si="10"/>
        <v>0</v>
      </c>
      <c r="J149" s="42"/>
      <c r="K149" s="42"/>
    </row>
    <row r="150" spans="2:11" s="38" customFormat="1" ht="15">
      <c r="B150" s="17" t="s">
        <v>30</v>
      </c>
      <c r="C150" s="40" t="s">
        <v>232</v>
      </c>
      <c r="D150" s="18" t="s">
        <v>231</v>
      </c>
      <c r="E150" s="19" t="s">
        <v>170</v>
      </c>
      <c r="F150" s="20">
        <v>260</v>
      </c>
      <c r="G150" s="21"/>
      <c r="H150" s="22">
        <f t="shared" si="10"/>
        <v>0</v>
      </c>
      <c r="J150" s="42"/>
      <c r="K150" s="42"/>
    </row>
    <row r="151" spans="2:11" s="38" customFormat="1" ht="15">
      <c r="B151" s="17" t="s">
        <v>30</v>
      </c>
      <c r="C151" s="40" t="s">
        <v>233</v>
      </c>
      <c r="D151" s="18" t="s">
        <v>231</v>
      </c>
      <c r="E151" s="19" t="s">
        <v>172</v>
      </c>
      <c r="F151" s="20">
        <v>255</v>
      </c>
      <c r="G151" s="21"/>
      <c r="H151" s="22">
        <f t="shared" si="10"/>
        <v>0</v>
      </c>
      <c r="J151" s="42"/>
      <c r="K151" s="42"/>
    </row>
    <row r="152" spans="2:11" s="38" customFormat="1" ht="15">
      <c r="B152" s="17" t="s">
        <v>30</v>
      </c>
      <c r="C152" s="40" t="s">
        <v>234</v>
      </c>
      <c r="D152" s="18" t="s">
        <v>231</v>
      </c>
      <c r="E152" s="19" t="s">
        <v>174</v>
      </c>
      <c r="F152" s="20">
        <v>250</v>
      </c>
      <c r="G152" s="21"/>
      <c r="H152" s="22">
        <f t="shared" si="10"/>
        <v>0</v>
      </c>
      <c r="J152" s="42"/>
      <c r="K152" s="42"/>
    </row>
    <row r="153" spans="2:11" s="38" customFormat="1" ht="15">
      <c r="B153" s="17" t="s">
        <v>30</v>
      </c>
      <c r="C153" s="40" t="s">
        <v>235</v>
      </c>
      <c r="D153" s="18" t="s">
        <v>231</v>
      </c>
      <c r="E153" s="19" t="s">
        <v>176</v>
      </c>
      <c r="F153" s="20">
        <v>245</v>
      </c>
      <c r="G153" s="21"/>
      <c r="H153" s="22">
        <f t="shared" si="10"/>
        <v>0</v>
      </c>
      <c r="J153" s="42"/>
      <c r="K153" s="42"/>
    </row>
    <row r="154" spans="4:5" s="38" customFormat="1" ht="15">
      <c r="D154" s="59"/>
      <c r="E154" s="60"/>
    </row>
    <row r="155" spans="2:8" s="38" customFormat="1" ht="15">
      <c r="B155" s="88" t="s">
        <v>236</v>
      </c>
      <c r="C155" s="88"/>
      <c r="D155" s="88"/>
      <c r="E155" s="88"/>
      <c r="F155" s="88"/>
      <c r="G155" s="88"/>
      <c r="H155" s="88"/>
    </row>
    <row r="156" spans="2:11" s="38" customFormat="1" ht="15">
      <c r="B156" s="17" t="s">
        <v>30</v>
      </c>
      <c r="C156" s="39" t="s">
        <v>237</v>
      </c>
      <c r="D156" s="18" t="s">
        <v>238</v>
      </c>
      <c r="E156" s="19" t="s">
        <v>239</v>
      </c>
      <c r="F156" s="20">
        <f>10*11.89</f>
        <v>118.9</v>
      </c>
      <c r="G156" s="21"/>
      <c r="H156" s="22">
        <f aca="true" t="shared" si="11" ref="H156:H224">G156*F156</f>
        <v>0</v>
      </c>
      <c r="J156" s="42"/>
      <c r="K156" s="42"/>
    </row>
    <row r="157" spans="2:8" s="38" customFormat="1" ht="15">
      <c r="B157" s="17" t="s">
        <v>30</v>
      </c>
      <c r="C157" s="39" t="s">
        <v>240</v>
      </c>
      <c r="D157" s="18" t="s">
        <v>241</v>
      </c>
      <c r="E157" s="19" t="s">
        <v>239</v>
      </c>
      <c r="F157" s="20">
        <f>25*8.29</f>
        <v>207.24999999999997</v>
      </c>
      <c r="G157" s="21"/>
      <c r="H157" s="22">
        <f t="shared" si="11"/>
        <v>0</v>
      </c>
    </row>
    <row r="158" spans="2:8" s="38" customFormat="1" ht="15">
      <c r="B158" s="17" t="s">
        <v>30</v>
      </c>
      <c r="C158" s="39" t="s">
        <v>242</v>
      </c>
      <c r="D158" s="18" t="s">
        <v>243</v>
      </c>
      <c r="E158" s="19" t="s">
        <v>239</v>
      </c>
      <c r="F158" s="20">
        <f>50*6.29</f>
        <v>314.5</v>
      </c>
      <c r="G158" s="21"/>
      <c r="H158" s="22">
        <f t="shared" si="11"/>
        <v>0</v>
      </c>
    </row>
    <row r="159" spans="2:8" s="38" customFormat="1" ht="15">
      <c r="B159" s="17" t="s">
        <v>30</v>
      </c>
      <c r="C159" s="39" t="s">
        <v>244</v>
      </c>
      <c r="D159" s="18" t="s">
        <v>245</v>
      </c>
      <c r="E159" s="19" t="s">
        <v>239</v>
      </c>
      <c r="F159" s="20">
        <f>100*5.59</f>
        <v>559</v>
      </c>
      <c r="G159" s="21"/>
      <c r="H159" s="22">
        <f t="shared" si="11"/>
        <v>0</v>
      </c>
    </row>
    <row r="160" spans="2:8" s="38" customFormat="1" ht="15">
      <c r="B160" s="17" t="s">
        <v>30</v>
      </c>
      <c r="C160" s="39" t="s">
        <v>246</v>
      </c>
      <c r="D160" s="18" t="s">
        <v>247</v>
      </c>
      <c r="E160" s="19" t="s">
        <v>239</v>
      </c>
      <c r="F160" s="20">
        <f>250*4.99</f>
        <v>1247.5</v>
      </c>
      <c r="G160" s="21"/>
      <c r="H160" s="22">
        <f t="shared" si="11"/>
        <v>0</v>
      </c>
    </row>
    <row r="161" spans="2:8" s="38" customFormat="1" ht="15">
      <c r="B161" s="17" t="s">
        <v>30</v>
      </c>
      <c r="C161" s="39" t="s">
        <v>248</v>
      </c>
      <c r="D161" s="18" t="s">
        <v>249</v>
      </c>
      <c r="E161" s="19" t="s">
        <v>239</v>
      </c>
      <c r="F161" s="20">
        <f>500*4.49</f>
        <v>2245</v>
      </c>
      <c r="G161" s="21"/>
      <c r="H161" s="22">
        <f t="shared" si="11"/>
        <v>0</v>
      </c>
    </row>
    <row r="162" spans="2:8" s="38" customFormat="1" ht="15">
      <c r="B162" s="17" t="s">
        <v>30</v>
      </c>
      <c r="C162" s="39" t="s">
        <v>250</v>
      </c>
      <c r="D162" s="18" t="s">
        <v>251</v>
      </c>
      <c r="E162" s="19" t="s">
        <v>239</v>
      </c>
      <c r="F162" s="20">
        <f>10*9.99</f>
        <v>99.9</v>
      </c>
      <c r="G162" s="21"/>
      <c r="H162" s="22">
        <f t="shared" si="11"/>
        <v>0</v>
      </c>
    </row>
    <row r="163" spans="2:8" s="38" customFormat="1" ht="15">
      <c r="B163" s="17" t="s">
        <v>30</v>
      </c>
      <c r="C163" s="39" t="s">
        <v>252</v>
      </c>
      <c r="D163" s="18" t="s">
        <v>253</v>
      </c>
      <c r="E163" s="19" t="s">
        <v>239</v>
      </c>
      <c r="F163" s="20">
        <f>25*6.69</f>
        <v>167.25</v>
      </c>
      <c r="G163" s="21"/>
      <c r="H163" s="22">
        <f t="shared" si="11"/>
        <v>0</v>
      </c>
    </row>
    <row r="164" spans="2:8" s="38" customFormat="1" ht="15">
      <c r="B164" s="17" t="s">
        <v>30</v>
      </c>
      <c r="C164" s="39" t="s">
        <v>254</v>
      </c>
      <c r="D164" s="18" t="s">
        <v>255</v>
      </c>
      <c r="E164" s="19" t="s">
        <v>239</v>
      </c>
      <c r="F164" s="20">
        <f>50*4.69</f>
        <v>234.50000000000003</v>
      </c>
      <c r="G164" s="21"/>
      <c r="H164" s="22">
        <f t="shared" si="11"/>
        <v>0</v>
      </c>
    </row>
    <row r="165" spans="2:8" s="38" customFormat="1" ht="15">
      <c r="B165" s="17" t="s">
        <v>30</v>
      </c>
      <c r="C165" s="39" t="s">
        <v>256</v>
      </c>
      <c r="D165" s="18" t="s">
        <v>257</v>
      </c>
      <c r="E165" s="19" t="s">
        <v>239</v>
      </c>
      <c r="F165" s="20">
        <f>100*3.89</f>
        <v>389</v>
      </c>
      <c r="G165" s="21"/>
      <c r="H165" s="22">
        <f t="shared" si="11"/>
        <v>0</v>
      </c>
    </row>
    <row r="166" spans="2:8" s="38" customFormat="1" ht="15">
      <c r="B166" s="17" t="s">
        <v>30</v>
      </c>
      <c r="C166" s="39" t="s">
        <v>258</v>
      </c>
      <c r="D166" s="18" t="s">
        <v>259</v>
      </c>
      <c r="E166" s="19" t="s">
        <v>239</v>
      </c>
      <c r="F166" s="20">
        <f>250*3.29</f>
        <v>822.5</v>
      </c>
      <c r="G166" s="21"/>
      <c r="H166" s="22">
        <f t="shared" si="11"/>
        <v>0</v>
      </c>
    </row>
    <row r="167" spans="2:8" s="38" customFormat="1" ht="15">
      <c r="B167" s="17" t="s">
        <v>30</v>
      </c>
      <c r="C167" s="39" t="s">
        <v>260</v>
      </c>
      <c r="D167" s="18" t="s">
        <v>261</v>
      </c>
      <c r="E167" s="19" t="s">
        <v>239</v>
      </c>
      <c r="F167" s="20">
        <f>500*2.99</f>
        <v>1495</v>
      </c>
      <c r="G167" s="21"/>
      <c r="H167" s="22">
        <f t="shared" si="11"/>
        <v>0</v>
      </c>
    </row>
    <row r="168" spans="2:8" s="38" customFormat="1" ht="15">
      <c r="B168" s="17" t="s">
        <v>30</v>
      </c>
      <c r="C168" s="39" t="s">
        <v>262</v>
      </c>
      <c r="D168" s="18" t="s">
        <v>263</v>
      </c>
      <c r="E168" s="19" t="s">
        <v>239</v>
      </c>
      <c r="F168" s="20">
        <f>25*16.59</f>
        <v>414.75</v>
      </c>
      <c r="G168" s="21"/>
      <c r="H168" s="22">
        <f t="shared" si="11"/>
        <v>0</v>
      </c>
    </row>
    <row r="169" spans="2:8" s="38" customFormat="1" ht="15">
      <c r="B169" s="17" t="s">
        <v>30</v>
      </c>
      <c r="C169" s="39" t="s">
        <v>264</v>
      </c>
      <c r="D169" s="18" t="s">
        <v>265</v>
      </c>
      <c r="E169" s="19" t="s">
        <v>239</v>
      </c>
      <c r="F169" s="20">
        <f>50*10.59</f>
        <v>529.5</v>
      </c>
      <c r="G169" s="21"/>
      <c r="H169" s="22">
        <f t="shared" si="11"/>
        <v>0</v>
      </c>
    </row>
    <row r="170" spans="2:8" s="38" customFormat="1" ht="15">
      <c r="B170" s="17" t="s">
        <v>30</v>
      </c>
      <c r="C170" s="39" t="s">
        <v>266</v>
      </c>
      <c r="D170" s="18" t="s">
        <v>267</v>
      </c>
      <c r="E170" s="19" t="s">
        <v>239</v>
      </c>
      <c r="F170" s="20">
        <f>100*7.99</f>
        <v>799</v>
      </c>
      <c r="G170" s="21"/>
      <c r="H170" s="22">
        <f t="shared" si="11"/>
        <v>0</v>
      </c>
    </row>
    <row r="171" spans="2:8" s="38" customFormat="1" ht="15">
      <c r="B171" s="17" t="s">
        <v>30</v>
      </c>
      <c r="C171" s="39" t="s">
        <v>268</v>
      </c>
      <c r="D171" s="18" t="s">
        <v>269</v>
      </c>
      <c r="E171" s="19" t="s">
        <v>239</v>
      </c>
      <c r="F171" s="20">
        <f>250*5.99</f>
        <v>1497.5</v>
      </c>
      <c r="G171" s="21"/>
      <c r="H171" s="22">
        <f t="shared" si="11"/>
        <v>0</v>
      </c>
    </row>
    <row r="172" spans="2:8" s="38" customFormat="1" ht="15">
      <c r="B172" s="17" t="s">
        <v>30</v>
      </c>
      <c r="C172" s="39" t="s">
        <v>270</v>
      </c>
      <c r="D172" s="18" t="s">
        <v>271</v>
      </c>
      <c r="E172" s="19" t="s">
        <v>239</v>
      </c>
      <c r="F172" s="20">
        <f>500*4.99</f>
        <v>2495</v>
      </c>
      <c r="G172" s="21"/>
      <c r="H172" s="22">
        <f t="shared" si="11"/>
        <v>0</v>
      </c>
    </row>
    <row r="173" spans="2:8" s="38" customFormat="1" ht="15">
      <c r="B173" s="17" t="s">
        <v>30</v>
      </c>
      <c r="C173" s="39" t="s">
        <v>272</v>
      </c>
      <c r="D173" s="18" t="s">
        <v>273</v>
      </c>
      <c r="E173" s="19" t="s">
        <v>239</v>
      </c>
      <c r="F173" s="20">
        <f>25*16.59</f>
        <v>414.75</v>
      </c>
      <c r="G173" s="21"/>
      <c r="H173" s="22">
        <f t="shared" si="11"/>
        <v>0</v>
      </c>
    </row>
    <row r="174" spans="2:8" s="38" customFormat="1" ht="15">
      <c r="B174" s="17" t="s">
        <v>30</v>
      </c>
      <c r="C174" s="39" t="s">
        <v>274</v>
      </c>
      <c r="D174" s="18" t="s">
        <v>275</v>
      </c>
      <c r="E174" s="19" t="s">
        <v>239</v>
      </c>
      <c r="F174" s="20">
        <f>50*10.59</f>
        <v>529.5</v>
      </c>
      <c r="G174" s="21"/>
      <c r="H174" s="22">
        <f t="shared" si="11"/>
        <v>0</v>
      </c>
    </row>
    <row r="175" spans="2:8" s="38" customFormat="1" ht="15">
      <c r="B175" s="17" t="s">
        <v>30</v>
      </c>
      <c r="C175" s="39" t="s">
        <v>276</v>
      </c>
      <c r="D175" s="18" t="s">
        <v>277</v>
      </c>
      <c r="E175" s="19" t="s">
        <v>239</v>
      </c>
      <c r="F175" s="20">
        <f>100*7.99</f>
        <v>799</v>
      </c>
      <c r="G175" s="21"/>
      <c r="H175" s="22">
        <f t="shared" si="11"/>
        <v>0</v>
      </c>
    </row>
    <row r="176" spans="2:8" s="38" customFormat="1" ht="15">
      <c r="B176" s="17" t="s">
        <v>30</v>
      </c>
      <c r="C176" s="39" t="s">
        <v>278</v>
      </c>
      <c r="D176" s="18" t="s">
        <v>279</v>
      </c>
      <c r="E176" s="19" t="s">
        <v>239</v>
      </c>
      <c r="F176" s="20">
        <f>250*5.99</f>
        <v>1497.5</v>
      </c>
      <c r="G176" s="21"/>
      <c r="H176" s="22">
        <f t="shared" si="11"/>
        <v>0</v>
      </c>
    </row>
    <row r="177" spans="2:8" s="38" customFormat="1" ht="15">
      <c r="B177" s="17" t="s">
        <v>30</v>
      </c>
      <c r="C177" s="39" t="s">
        <v>280</v>
      </c>
      <c r="D177" s="18" t="s">
        <v>281</v>
      </c>
      <c r="E177" s="19" t="s">
        <v>239</v>
      </c>
      <c r="F177" s="20">
        <f>500*4.99</f>
        <v>2495</v>
      </c>
      <c r="G177" s="21"/>
      <c r="H177" s="22">
        <f t="shared" si="11"/>
        <v>0</v>
      </c>
    </row>
    <row r="178" spans="2:8" s="38" customFormat="1" ht="15">
      <c r="B178" s="17" t="s">
        <v>30</v>
      </c>
      <c r="C178" s="39" t="s">
        <v>282</v>
      </c>
      <c r="D178" s="18" t="s">
        <v>283</v>
      </c>
      <c r="E178" s="19" t="s">
        <v>239</v>
      </c>
      <c r="F178" s="20">
        <f>25*16.59</f>
        <v>414.75</v>
      </c>
      <c r="G178" s="21"/>
      <c r="H178" s="22">
        <f t="shared" si="11"/>
        <v>0</v>
      </c>
    </row>
    <row r="179" spans="2:8" s="38" customFormat="1" ht="15">
      <c r="B179" s="17" t="s">
        <v>30</v>
      </c>
      <c r="C179" s="39" t="s">
        <v>284</v>
      </c>
      <c r="D179" s="18" t="s">
        <v>285</v>
      </c>
      <c r="E179" s="19" t="s">
        <v>239</v>
      </c>
      <c r="F179" s="20">
        <f>50*10.59</f>
        <v>529.5</v>
      </c>
      <c r="G179" s="21"/>
      <c r="H179" s="22">
        <f t="shared" si="11"/>
        <v>0</v>
      </c>
    </row>
    <row r="180" spans="2:8" s="38" customFormat="1" ht="15">
      <c r="B180" s="17" t="s">
        <v>30</v>
      </c>
      <c r="C180" s="39" t="s">
        <v>286</v>
      </c>
      <c r="D180" s="18" t="s">
        <v>287</v>
      </c>
      <c r="E180" s="19" t="s">
        <v>239</v>
      </c>
      <c r="F180" s="20">
        <f>100*7.99</f>
        <v>799</v>
      </c>
      <c r="G180" s="21"/>
      <c r="H180" s="22">
        <f t="shared" si="11"/>
        <v>0</v>
      </c>
    </row>
    <row r="181" spans="2:8" s="38" customFormat="1" ht="15">
      <c r="B181" s="17" t="s">
        <v>30</v>
      </c>
      <c r="C181" s="39" t="s">
        <v>288</v>
      </c>
      <c r="D181" s="18" t="s">
        <v>289</v>
      </c>
      <c r="E181" s="19" t="s">
        <v>239</v>
      </c>
      <c r="F181" s="20">
        <f>250*5.99</f>
        <v>1497.5</v>
      </c>
      <c r="G181" s="21"/>
      <c r="H181" s="22">
        <f t="shared" si="11"/>
        <v>0</v>
      </c>
    </row>
    <row r="182" spans="2:8" s="38" customFormat="1" ht="15">
      <c r="B182" s="17" t="s">
        <v>30</v>
      </c>
      <c r="C182" s="39" t="s">
        <v>290</v>
      </c>
      <c r="D182" s="18" t="s">
        <v>291</v>
      </c>
      <c r="E182" s="19" t="s">
        <v>239</v>
      </c>
      <c r="F182" s="20">
        <f>500*4.99</f>
        <v>2495</v>
      </c>
      <c r="G182" s="21"/>
      <c r="H182" s="22">
        <f t="shared" si="11"/>
        <v>0</v>
      </c>
    </row>
    <row r="183" spans="2:8" s="38" customFormat="1" ht="15">
      <c r="B183" s="17" t="s">
        <v>30</v>
      </c>
      <c r="C183" s="39" t="s">
        <v>292</v>
      </c>
      <c r="D183" s="18" t="s">
        <v>293</v>
      </c>
      <c r="E183" s="19" t="s">
        <v>239</v>
      </c>
      <c r="F183" s="20">
        <f>25*16.59</f>
        <v>414.75</v>
      </c>
      <c r="G183" s="21"/>
      <c r="H183" s="22">
        <f t="shared" si="11"/>
        <v>0</v>
      </c>
    </row>
    <row r="184" spans="2:8" s="38" customFormat="1" ht="15">
      <c r="B184" s="17" t="s">
        <v>30</v>
      </c>
      <c r="C184" s="39" t="s">
        <v>294</v>
      </c>
      <c r="D184" s="18" t="s">
        <v>295</v>
      </c>
      <c r="E184" s="19" t="s">
        <v>239</v>
      </c>
      <c r="F184" s="20">
        <f>50*10.59</f>
        <v>529.5</v>
      </c>
      <c r="G184" s="21"/>
      <c r="H184" s="22">
        <f t="shared" si="11"/>
        <v>0</v>
      </c>
    </row>
    <row r="185" spans="2:8" s="38" customFormat="1" ht="15">
      <c r="B185" s="17" t="s">
        <v>30</v>
      </c>
      <c r="C185" s="39" t="s">
        <v>296</v>
      </c>
      <c r="D185" s="18" t="s">
        <v>297</v>
      </c>
      <c r="E185" s="19" t="s">
        <v>239</v>
      </c>
      <c r="F185" s="20">
        <f>100*7.99</f>
        <v>799</v>
      </c>
      <c r="G185" s="21"/>
      <c r="H185" s="22">
        <f t="shared" si="11"/>
        <v>0</v>
      </c>
    </row>
    <row r="186" spans="2:8" s="38" customFormat="1" ht="15">
      <c r="B186" s="17" t="s">
        <v>30</v>
      </c>
      <c r="C186" s="39" t="s">
        <v>298</v>
      </c>
      <c r="D186" s="18" t="s">
        <v>299</v>
      </c>
      <c r="E186" s="19" t="s">
        <v>239</v>
      </c>
      <c r="F186" s="20">
        <f>250*5.99</f>
        <v>1497.5</v>
      </c>
      <c r="G186" s="21"/>
      <c r="H186" s="22">
        <f t="shared" si="11"/>
        <v>0</v>
      </c>
    </row>
    <row r="187" spans="2:8" s="38" customFormat="1" ht="15">
      <c r="B187" s="17" t="s">
        <v>30</v>
      </c>
      <c r="C187" s="39" t="s">
        <v>300</v>
      </c>
      <c r="D187" s="18" t="s">
        <v>301</v>
      </c>
      <c r="E187" s="19" t="s">
        <v>239</v>
      </c>
      <c r="F187" s="20">
        <f>500*4.99</f>
        <v>2495</v>
      </c>
      <c r="G187" s="21"/>
      <c r="H187" s="22">
        <f t="shared" si="11"/>
        <v>0</v>
      </c>
    </row>
    <row r="188" spans="2:8" s="38" customFormat="1" ht="15">
      <c r="B188" s="17" t="s">
        <v>30</v>
      </c>
      <c r="C188" s="39" t="s">
        <v>302</v>
      </c>
      <c r="D188" s="18" t="s">
        <v>303</v>
      </c>
      <c r="E188" s="19" t="s">
        <v>239</v>
      </c>
      <c r="F188" s="20">
        <f>250*1.55</f>
        <v>387.5</v>
      </c>
      <c r="G188" s="21"/>
      <c r="H188" s="22">
        <f t="shared" si="11"/>
        <v>0</v>
      </c>
    </row>
    <row r="189" spans="2:8" s="38" customFormat="1" ht="15">
      <c r="B189" s="17" t="s">
        <v>30</v>
      </c>
      <c r="C189" s="39" t="s">
        <v>304</v>
      </c>
      <c r="D189" s="18" t="s">
        <v>305</v>
      </c>
      <c r="E189" s="19" t="s">
        <v>239</v>
      </c>
      <c r="F189" s="20">
        <f>500*1.15</f>
        <v>575</v>
      </c>
      <c r="G189" s="21"/>
      <c r="H189" s="22">
        <f t="shared" si="11"/>
        <v>0</v>
      </c>
    </row>
    <row r="190" spans="2:8" s="38" customFormat="1" ht="15">
      <c r="B190" s="17" t="s">
        <v>30</v>
      </c>
      <c r="C190" s="39" t="s">
        <v>306</v>
      </c>
      <c r="D190" s="18" t="s">
        <v>307</v>
      </c>
      <c r="E190" s="19" t="s">
        <v>239</v>
      </c>
      <c r="F190" s="20">
        <f>1000*0.75</f>
        <v>750</v>
      </c>
      <c r="G190" s="21"/>
      <c r="H190" s="22">
        <f t="shared" si="11"/>
        <v>0</v>
      </c>
    </row>
    <row r="191" spans="2:8" s="38" customFormat="1" ht="15">
      <c r="B191" s="17" t="s">
        <v>30</v>
      </c>
      <c r="C191" s="39" t="s">
        <v>308</v>
      </c>
      <c r="D191" s="18" t="s">
        <v>309</v>
      </c>
      <c r="E191" s="19" t="s">
        <v>239</v>
      </c>
      <c r="F191" s="20">
        <f>2500*0.55</f>
        <v>1375</v>
      </c>
      <c r="G191" s="21"/>
      <c r="H191" s="22">
        <f t="shared" si="11"/>
        <v>0</v>
      </c>
    </row>
    <row r="192" spans="2:8" s="38" customFormat="1" ht="15">
      <c r="B192" s="17" t="s">
        <v>30</v>
      </c>
      <c r="C192" s="39" t="s">
        <v>310</v>
      </c>
      <c r="D192" s="18" t="s">
        <v>311</v>
      </c>
      <c r="E192" s="19" t="s">
        <v>239</v>
      </c>
      <c r="F192" s="20">
        <f>5000*0.45</f>
        <v>2250</v>
      </c>
      <c r="G192" s="21"/>
      <c r="H192" s="22">
        <f t="shared" si="11"/>
        <v>0</v>
      </c>
    </row>
    <row r="193" spans="2:8" s="38" customFormat="1" ht="15">
      <c r="B193" s="17" t="s">
        <v>30</v>
      </c>
      <c r="C193" s="39" t="s">
        <v>312</v>
      </c>
      <c r="D193" s="18" t="s">
        <v>313</v>
      </c>
      <c r="E193" s="19" t="s">
        <v>239</v>
      </c>
      <c r="F193" s="20">
        <f>250*1.89</f>
        <v>472.5</v>
      </c>
      <c r="G193" s="21"/>
      <c r="H193" s="22">
        <f t="shared" si="11"/>
        <v>0</v>
      </c>
    </row>
    <row r="194" spans="2:8" s="38" customFormat="1" ht="15">
      <c r="B194" s="17" t="s">
        <v>30</v>
      </c>
      <c r="C194" s="39" t="s">
        <v>314</v>
      </c>
      <c r="D194" s="18" t="s">
        <v>315</v>
      </c>
      <c r="E194" s="19" t="s">
        <v>239</v>
      </c>
      <c r="F194" s="20">
        <f>500*1.19</f>
        <v>595</v>
      </c>
      <c r="G194" s="21"/>
      <c r="H194" s="22">
        <f t="shared" si="11"/>
        <v>0</v>
      </c>
    </row>
    <row r="195" spans="2:8" s="38" customFormat="1" ht="15">
      <c r="B195" s="17" t="s">
        <v>30</v>
      </c>
      <c r="C195" s="39" t="s">
        <v>316</v>
      </c>
      <c r="D195" s="18" t="s">
        <v>317</v>
      </c>
      <c r="E195" s="19" t="s">
        <v>239</v>
      </c>
      <c r="F195" s="20">
        <f>1000*0.82</f>
        <v>820</v>
      </c>
      <c r="G195" s="21"/>
      <c r="H195" s="22">
        <f t="shared" si="11"/>
        <v>0</v>
      </c>
    </row>
    <row r="196" spans="2:8" s="38" customFormat="1" ht="15">
      <c r="B196" s="17" t="s">
        <v>30</v>
      </c>
      <c r="C196" s="39" t="s">
        <v>318</v>
      </c>
      <c r="D196" s="18" t="s">
        <v>319</v>
      </c>
      <c r="E196" s="19" t="s">
        <v>239</v>
      </c>
      <c r="F196" s="20">
        <f>2500*0.59</f>
        <v>1475</v>
      </c>
      <c r="G196" s="21"/>
      <c r="H196" s="22">
        <f t="shared" si="11"/>
        <v>0</v>
      </c>
    </row>
    <row r="197" spans="2:8" s="38" customFormat="1" ht="15">
      <c r="B197" s="17" t="s">
        <v>30</v>
      </c>
      <c r="C197" s="39" t="s">
        <v>320</v>
      </c>
      <c r="D197" s="18" t="s">
        <v>321</v>
      </c>
      <c r="E197" s="19" t="s">
        <v>239</v>
      </c>
      <c r="F197" s="20">
        <f>5000*0.49</f>
        <v>2450</v>
      </c>
      <c r="G197" s="21"/>
      <c r="H197" s="22">
        <f t="shared" si="11"/>
        <v>0</v>
      </c>
    </row>
    <row r="198" spans="2:8" s="38" customFormat="1" ht="15">
      <c r="B198" s="17" t="s">
        <v>30</v>
      </c>
      <c r="C198" s="39" t="s">
        <v>322</v>
      </c>
      <c r="D198" s="18" t="s">
        <v>323</v>
      </c>
      <c r="E198" s="19" t="s">
        <v>239</v>
      </c>
      <c r="F198" s="20">
        <f>250*3.59</f>
        <v>897.5</v>
      </c>
      <c r="G198" s="21"/>
      <c r="H198" s="22">
        <f t="shared" si="11"/>
        <v>0</v>
      </c>
    </row>
    <row r="199" spans="2:8" s="38" customFormat="1" ht="15">
      <c r="B199" s="17" t="s">
        <v>30</v>
      </c>
      <c r="C199" s="39" t="s">
        <v>324</v>
      </c>
      <c r="D199" s="18" t="s">
        <v>325</v>
      </c>
      <c r="E199" s="19" t="s">
        <v>239</v>
      </c>
      <c r="F199" s="20">
        <f>500*2.59</f>
        <v>1295</v>
      </c>
      <c r="G199" s="21"/>
      <c r="H199" s="22">
        <f t="shared" si="11"/>
        <v>0</v>
      </c>
    </row>
    <row r="200" spans="2:8" s="38" customFormat="1" ht="15">
      <c r="B200" s="17" t="s">
        <v>30</v>
      </c>
      <c r="C200" s="39" t="s">
        <v>326</v>
      </c>
      <c r="D200" s="18" t="s">
        <v>327</v>
      </c>
      <c r="E200" s="19" t="s">
        <v>239</v>
      </c>
      <c r="F200" s="20">
        <f>1000*1.99</f>
        <v>1990</v>
      </c>
      <c r="G200" s="21"/>
      <c r="H200" s="22">
        <f t="shared" si="11"/>
        <v>0</v>
      </c>
    </row>
    <row r="201" spans="2:8" s="38" customFormat="1" ht="15">
      <c r="B201" s="17" t="s">
        <v>30</v>
      </c>
      <c r="C201" s="39" t="s">
        <v>328</v>
      </c>
      <c r="D201" s="18" t="s">
        <v>329</v>
      </c>
      <c r="E201" s="19" t="s">
        <v>239</v>
      </c>
      <c r="F201" s="20">
        <f>2500*1.59</f>
        <v>3975</v>
      </c>
      <c r="G201" s="21"/>
      <c r="H201" s="22">
        <f t="shared" si="11"/>
        <v>0</v>
      </c>
    </row>
    <row r="202" spans="2:8" s="38" customFormat="1" ht="15">
      <c r="B202" s="17" t="s">
        <v>30</v>
      </c>
      <c r="C202" s="39" t="s">
        <v>330</v>
      </c>
      <c r="D202" s="18" t="s">
        <v>331</v>
      </c>
      <c r="E202" s="19" t="s">
        <v>239</v>
      </c>
      <c r="F202" s="20">
        <f>5000*1.29</f>
        <v>6450</v>
      </c>
      <c r="G202" s="21"/>
      <c r="H202" s="22">
        <f t="shared" si="11"/>
        <v>0</v>
      </c>
    </row>
    <row r="203" spans="2:8" s="38" customFormat="1" ht="15">
      <c r="B203" s="17" t="s">
        <v>30</v>
      </c>
      <c r="C203" s="39" t="s">
        <v>332</v>
      </c>
      <c r="D203" s="18" t="s">
        <v>333</v>
      </c>
      <c r="E203" s="19" t="s">
        <v>239</v>
      </c>
      <c r="F203" s="20">
        <f>50*8.5</f>
        <v>425</v>
      </c>
      <c r="G203" s="21"/>
      <c r="H203" s="22">
        <f t="shared" si="11"/>
        <v>0</v>
      </c>
    </row>
    <row r="204" spans="2:8" s="38" customFormat="1" ht="15">
      <c r="B204" s="17" t="s">
        <v>30</v>
      </c>
      <c r="C204" s="39" t="s">
        <v>334</v>
      </c>
      <c r="D204" s="18" t="s">
        <v>335</v>
      </c>
      <c r="E204" s="19" t="s">
        <v>239</v>
      </c>
      <c r="F204" s="20">
        <f>100*5.1</f>
        <v>509.99999999999994</v>
      </c>
      <c r="G204" s="21"/>
      <c r="H204" s="22">
        <f t="shared" si="11"/>
        <v>0</v>
      </c>
    </row>
    <row r="205" spans="2:8" s="38" customFormat="1" ht="15">
      <c r="B205" s="17" t="s">
        <v>30</v>
      </c>
      <c r="C205" s="39" t="s">
        <v>336</v>
      </c>
      <c r="D205" s="18" t="s">
        <v>337</v>
      </c>
      <c r="E205" s="19" t="s">
        <v>239</v>
      </c>
      <c r="F205" s="20">
        <f>250*3.49</f>
        <v>872.5</v>
      </c>
      <c r="G205" s="21"/>
      <c r="H205" s="22">
        <f t="shared" si="11"/>
        <v>0</v>
      </c>
    </row>
    <row r="206" spans="2:8" s="38" customFormat="1" ht="15">
      <c r="B206" s="17" t="s">
        <v>30</v>
      </c>
      <c r="C206" s="39" t="s">
        <v>338</v>
      </c>
      <c r="D206" s="18" t="s">
        <v>339</v>
      </c>
      <c r="E206" s="19" t="s">
        <v>239</v>
      </c>
      <c r="F206" s="20">
        <f>500*2.5</f>
        <v>1250</v>
      </c>
      <c r="G206" s="21"/>
      <c r="H206" s="22">
        <f t="shared" si="11"/>
        <v>0</v>
      </c>
    </row>
    <row r="207" spans="2:8" s="38" customFormat="1" ht="15">
      <c r="B207" s="17" t="s">
        <v>30</v>
      </c>
      <c r="C207" s="39" t="s">
        <v>340</v>
      </c>
      <c r="D207" s="18" t="s">
        <v>341</v>
      </c>
      <c r="E207" s="19" t="s">
        <v>239</v>
      </c>
      <c r="F207" s="20">
        <f>1000*2.13</f>
        <v>2130</v>
      </c>
      <c r="G207" s="21"/>
      <c r="H207" s="22">
        <f t="shared" si="11"/>
        <v>0</v>
      </c>
    </row>
    <row r="208" spans="2:8" s="38" customFormat="1" ht="15">
      <c r="B208" s="17" t="s">
        <v>30</v>
      </c>
      <c r="C208" s="39" t="s">
        <v>342</v>
      </c>
      <c r="D208" s="18" t="s">
        <v>343</v>
      </c>
      <c r="E208" s="19" t="s">
        <v>239</v>
      </c>
      <c r="F208" s="20">
        <f>2500*1.88</f>
        <v>4700</v>
      </c>
      <c r="G208" s="21"/>
      <c r="H208" s="22">
        <f t="shared" si="11"/>
        <v>0</v>
      </c>
    </row>
    <row r="209" spans="2:8" s="38" customFormat="1" ht="15">
      <c r="B209" s="17" t="s">
        <v>30</v>
      </c>
      <c r="C209" s="39" t="s">
        <v>344</v>
      </c>
      <c r="D209" s="18" t="s">
        <v>345</v>
      </c>
      <c r="E209" s="19" t="s">
        <v>239</v>
      </c>
      <c r="F209" s="20">
        <f>250*1.89</f>
        <v>472.5</v>
      </c>
      <c r="G209" s="21"/>
      <c r="H209" s="22">
        <f aca="true" t="shared" si="12" ref="H209:H213">G209*F209</f>
        <v>0</v>
      </c>
    </row>
    <row r="210" spans="2:8" s="38" customFormat="1" ht="15">
      <c r="B210" s="17" t="s">
        <v>30</v>
      </c>
      <c r="C210" s="39" t="s">
        <v>346</v>
      </c>
      <c r="D210" s="18" t="s">
        <v>347</v>
      </c>
      <c r="E210" s="19" t="s">
        <v>239</v>
      </c>
      <c r="F210" s="20">
        <f>500*1.19</f>
        <v>595</v>
      </c>
      <c r="G210" s="21"/>
      <c r="H210" s="22">
        <f t="shared" si="12"/>
        <v>0</v>
      </c>
    </row>
    <row r="211" spans="2:8" s="38" customFormat="1" ht="15">
      <c r="B211" s="17" t="s">
        <v>30</v>
      </c>
      <c r="C211" s="39" t="s">
        <v>348</v>
      </c>
      <c r="D211" s="18" t="s">
        <v>349</v>
      </c>
      <c r="E211" s="19" t="s">
        <v>239</v>
      </c>
      <c r="F211" s="20">
        <f>1000*0.82</f>
        <v>820</v>
      </c>
      <c r="G211" s="21"/>
      <c r="H211" s="22">
        <f t="shared" si="12"/>
        <v>0</v>
      </c>
    </row>
    <row r="212" spans="2:8" s="38" customFormat="1" ht="15">
      <c r="B212" s="17" t="s">
        <v>30</v>
      </c>
      <c r="C212" s="39" t="s">
        <v>350</v>
      </c>
      <c r="D212" s="18" t="s">
        <v>351</v>
      </c>
      <c r="E212" s="19" t="s">
        <v>239</v>
      </c>
      <c r="F212" s="20">
        <f>2500*0.59</f>
        <v>1475</v>
      </c>
      <c r="G212" s="21"/>
      <c r="H212" s="22">
        <f t="shared" si="12"/>
        <v>0</v>
      </c>
    </row>
    <row r="213" spans="2:8" s="38" customFormat="1" ht="15">
      <c r="B213" s="17" t="s">
        <v>30</v>
      </c>
      <c r="C213" s="39" t="s">
        <v>352</v>
      </c>
      <c r="D213" s="18" t="s">
        <v>353</v>
      </c>
      <c r="E213" s="19" t="s">
        <v>239</v>
      </c>
      <c r="F213" s="20">
        <f>5000*0.49</f>
        <v>2450</v>
      </c>
      <c r="G213" s="21"/>
      <c r="H213" s="22">
        <f t="shared" si="12"/>
        <v>0</v>
      </c>
    </row>
    <row r="214" spans="2:8" s="38" customFormat="1" ht="15">
      <c r="B214" s="17" t="s">
        <v>30</v>
      </c>
      <c r="C214" s="39" t="s">
        <v>354</v>
      </c>
      <c r="D214" s="18" t="s">
        <v>355</v>
      </c>
      <c r="E214" s="19" t="s">
        <v>239</v>
      </c>
      <c r="F214" s="20">
        <f>50*11.65</f>
        <v>582.5</v>
      </c>
      <c r="G214" s="21"/>
      <c r="H214" s="22">
        <f t="shared" si="11"/>
        <v>0</v>
      </c>
    </row>
    <row r="215" spans="2:8" s="38" customFormat="1" ht="15">
      <c r="B215" s="17" t="s">
        <v>30</v>
      </c>
      <c r="C215" s="39" t="s">
        <v>356</v>
      </c>
      <c r="D215" s="18" t="s">
        <v>357</v>
      </c>
      <c r="E215" s="19" t="s">
        <v>239</v>
      </c>
      <c r="F215" s="20">
        <f>100*7.5</f>
        <v>750</v>
      </c>
      <c r="G215" s="21"/>
      <c r="H215" s="22">
        <f t="shared" si="11"/>
        <v>0</v>
      </c>
    </row>
    <row r="216" spans="2:8" s="38" customFormat="1" ht="15">
      <c r="B216" s="17" t="s">
        <v>30</v>
      </c>
      <c r="C216" s="39" t="s">
        <v>358</v>
      </c>
      <c r="D216" s="18" t="s">
        <v>359</v>
      </c>
      <c r="E216" s="19" t="s">
        <v>239</v>
      </c>
      <c r="F216" s="20">
        <f>250*5.95</f>
        <v>1487.5</v>
      </c>
      <c r="G216" s="21"/>
      <c r="H216" s="22">
        <f t="shared" si="11"/>
        <v>0</v>
      </c>
    </row>
    <row r="217" spans="2:8" s="38" customFormat="1" ht="15">
      <c r="B217" s="17" t="s">
        <v>30</v>
      </c>
      <c r="C217" s="39" t="s">
        <v>360</v>
      </c>
      <c r="D217" s="18" t="s">
        <v>361</v>
      </c>
      <c r="E217" s="19" t="s">
        <v>239</v>
      </c>
      <c r="F217" s="20">
        <f>500*5.15</f>
        <v>2575</v>
      </c>
      <c r="G217" s="21"/>
      <c r="H217" s="22">
        <f t="shared" si="11"/>
        <v>0</v>
      </c>
    </row>
    <row r="218" spans="2:8" s="38" customFormat="1" ht="15">
      <c r="B218" s="17" t="s">
        <v>30</v>
      </c>
      <c r="C218" s="39" t="s">
        <v>362</v>
      </c>
      <c r="D218" s="18" t="s">
        <v>363</v>
      </c>
      <c r="E218" s="19" t="s">
        <v>239</v>
      </c>
      <c r="F218" s="20">
        <f>1000*4.75</f>
        <v>4750</v>
      </c>
      <c r="G218" s="21"/>
      <c r="H218" s="22">
        <f t="shared" si="11"/>
        <v>0</v>
      </c>
    </row>
    <row r="219" spans="2:8" s="38" customFormat="1" ht="15">
      <c r="B219" s="17" t="s">
        <v>30</v>
      </c>
      <c r="C219" s="39" t="s">
        <v>364</v>
      </c>
      <c r="D219" s="18" t="s">
        <v>365</v>
      </c>
      <c r="E219" s="19" t="s">
        <v>239</v>
      </c>
      <c r="F219" s="20">
        <f>2500*4.4</f>
        <v>11000</v>
      </c>
      <c r="G219" s="21"/>
      <c r="H219" s="22">
        <f t="shared" si="11"/>
        <v>0</v>
      </c>
    </row>
    <row r="220" spans="2:8" s="38" customFormat="1" ht="15">
      <c r="B220" s="17" t="s">
        <v>30</v>
      </c>
      <c r="C220" s="39" t="s">
        <v>366</v>
      </c>
      <c r="D220" s="18" t="s">
        <v>367</v>
      </c>
      <c r="E220" s="19" t="s">
        <v>239</v>
      </c>
      <c r="F220" s="20">
        <f>250*1.95</f>
        <v>487.5</v>
      </c>
      <c r="G220" s="21"/>
      <c r="H220" s="22">
        <f t="shared" si="11"/>
        <v>0</v>
      </c>
    </row>
    <row r="221" spans="2:8" s="38" customFormat="1" ht="15">
      <c r="B221" s="17" t="s">
        <v>30</v>
      </c>
      <c r="C221" s="39" t="s">
        <v>368</v>
      </c>
      <c r="D221" s="18" t="s">
        <v>369</v>
      </c>
      <c r="E221" s="19" t="s">
        <v>239</v>
      </c>
      <c r="F221" s="20">
        <f>500*1.45</f>
        <v>725</v>
      </c>
      <c r="G221" s="21"/>
      <c r="H221" s="22">
        <f t="shared" si="11"/>
        <v>0</v>
      </c>
    </row>
    <row r="222" spans="2:8" s="38" customFormat="1" ht="15">
      <c r="B222" s="17" t="s">
        <v>30</v>
      </c>
      <c r="C222" s="39" t="s">
        <v>370</v>
      </c>
      <c r="D222" s="18" t="s">
        <v>371</v>
      </c>
      <c r="E222" s="19" t="s">
        <v>239</v>
      </c>
      <c r="F222" s="20">
        <f>1000*1.05</f>
        <v>1050</v>
      </c>
      <c r="G222" s="21"/>
      <c r="H222" s="22">
        <f t="shared" si="11"/>
        <v>0</v>
      </c>
    </row>
    <row r="223" spans="2:8" s="38" customFormat="1" ht="15">
      <c r="B223" s="17" t="s">
        <v>30</v>
      </c>
      <c r="C223" s="39" t="s">
        <v>372</v>
      </c>
      <c r="D223" s="18" t="s">
        <v>373</v>
      </c>
      <c r="E223" s="19" t="s">
        <v>239</v>
      </c>
      <c r="F223" s="20">
        <f>2500*0.79</f>
        <v>1975</v>
      </c>
      <c r="G223" s="21"/>
      <c r="H223" s="22">
        <f t="shared" si="11"/>
        <v>0</v>
      </c>
    </row>
    <row r="224" spans="2:8" s="38" customFormat="1" ht="15">
      <c r="B224" s="17" t="s">
        <v>30</v>
      </c>
      <c r="C224" s="39" t="s">
        <v>374</v>
      </c>
      <c r="D224" s="18" t="s">
        <v>375</v>
      </c>
      <c r="E224" s="19" t="s">
        <v>239</v>
      </c>
      <c r="F224" s="20">
        <f>5000*0.69</f>
        <v>3449.9999999999995</v>
      </c>
      <c r="G224" s="21"/>
      <c r="H224" s="22">
        <f t="shared" si="11"/>
        <v>0</v>
      </c>
    </row>
    <row r="225" spans="2:8" s="38" customFormat="1" ht="15">
      <c r="B225" s="17" t="s">
        <v>30</v>
      </c>
      <c r="C225" s="39" t="s">
        <v>376</v>
      </c>
      <c r="D225" s="18" t="s">
        <v>377</v>
      </c>
      <c r="E225" s="19" t="s">
        <v>239</v>
      </c>
      <c r="F225" s="20">
        <f>250*2.35</f>
        <v>587.5</v>
      </c>
      <c r="G225" s="21"/>
      <c r="H225" s="22">
        <f aca="true" t="shared" si="13" ref="H225:H229">G225*F225</f>
        <v>0</v>
      </c>
    </row>
    <row r="226" spans="2:8" s="38" customFormat="1" ht="15">
      <c r="B226" s="17" t="s">
        <v>30</v>
      </c>
      <c r="C226" s="39" t="s">
        <v>378</v>
      </c>
      <c r="D226" s="18" t="s">
        <v>379</v>
      </c>
      <c r="E226" s="19" t="s">
        <v>239</v>
      </c>
      <c r="F226" s="20">
        <f>500*1.75</f>
        <v>875</v>
      </c>
      <c r="G226" s="21"/>
      <c r="H226" s="22">
        <f t="shared" si="13"/>
        <v>0</v>
      </c>
    </row>
    <row r="227" spans="2:8" s="38" customFormat="1" ht="15">
      <c r="B227" s="17" t="s">
        <v>30</v>
      </c>
      <c r="C227" s="39" t="s">
        <v>380</v>
      </c>
      <c r="D227" s="18" t="s">
        <v>381</v>
      </c>
      <c r="E227" s="19" t="s">
        <v>239</v>
      </c>
      <c r="F227" s="20">
        <f>1000*1.35</f>
        <v>1350</v>
      </c>
      <c r="G227" s="21"/>
      <c r="H227" s="22">
        <f t="shared" si="13"/>
        <v>0</v>
      </c>
    </row>
    <row r="228" spans="2:8" s="38" customFormat="1" ht="15">
      <c r="B228" s="17" t="s">
        <v>30</v>
      </c>
      <c r="C228" s="39" t="s">
        <v>382</v>
      </c>
      <c r="D228" s="18" t="s">
        <v>383</v>
      </c>
      <c r="E228" s="19" t="s">
        <v>239</v>
      </c>
      <c r="F228" s="20">
        <f>2500*1.09</f>
        <v>2725</v>
      </c>
      <c r="G228" s="21"/>
      <c r="H228" s="22">
        <f t="shared" si="13"/>
        <v>0</v>
      </c>
    </row>
    <row r="229" spans="2:8" s="38" customFormat="1" ht="15">
      <c r="B229" s="17" t="s">
        <v>30</v>
      </c>
      <c r="C229" s="39" t="s">
        <v>384</v>
      </c>
      <c r="D229" s="18" t="s">
        <v>385</v>
      </c>
      <c r="E229" s="19" t="s">
        <v>239</v>
      </c>
      <c r="F229" s="20">
        <f>5000*0.99</f>
        <v>4950</v>
      </c>
      <c r="G229" s="21"/>
      <c r="H229" s="22">
        <f t="shared" si="13"/>
        <v>0</v>
      </c>
    </row>
    <row r="230" spans="4:5" s="38" customFormat="1" ht="15">
      <c r="D230" s="59"/>
      <c r="E230" s="46"/>
    </row>
    <row r="231" spans="4:5" s="38" customFormat="1" ht="15">
      <c r="D231" s="59"/>
      <c r="E231" s="60"/>
    </row>
    <row r="232" spans="2:8" s="38" customFormat="1" ht="12.6" customHeight="1">
      <c r="B232" s="88" t="s">
        <v>386</v>
      </c>
      <c r="C232" s="88"/>
      <c r="D232" s="88"/>
      <c r="E232" s="88"/>
      <c r="F232" s="88"/>
      <c r="G232" s="88"/>
      <c r="H232" s="88"/>
    </row>
    <row r="233" spans="2:8" s="38" customFormat="1" ht="15">
      <c r="B233" s="17" t="s">
        <v>23</v>
      </c>
      <c r="C233" s="17" t="s">
        <v>387</v>
      </c>
      <c r="D233" s="18" t="s">
        <v>388</v>
      </c>
      <c r="E233" s="19" t="s">
        <v>389</v>
      </c>
      <c r="F233" s="20">
        <v>10.45</v>
      </c>
      <c r="G233" s="21"/>
      <c r="H233" s="22">
        <f aca="true" t="shared" si="14" ref="H233:H247">G233*F233</f>
        <v>0</v>
      </c>
    </row>
    <row r="234" spans="2:8" s="38" customFormat="1" ht="15">
      <c r="B234" s="17" t="s">
        <v>23</v>
      </c>
      <c r="C234" s="17" t="s">
        <v>390</v>
      </c>
      <c r="D234" s="18" t="s">
        <v>391</v>
      </c>
      <c r="E234" s="19" t="s">
        <v>389</v>
      </c>
      <c r="F234" s="20">
        <v>13.69</v>
      </c>
      <c r="G234" s="21"/>
      <c r="H234" s="22">
        <f t="shared" si="14"/>
        <v>0</v>
      </c>
    </row>
    <row r="235" spans="2:8" s="38" customFormat="1" ht="15">
      <c r="B235" s="17" t="s">
        <v>27</v>
      </c>
      <c r="C235" s="23" t="s">
        <v>392</v>
      </c>
      <c r="D235" s="18" t="s">
        <v>393</v>
      </c>
      <c r="E235" s="19" t="s">
        <v>394</v>
      </c>
      <c r="F235" s="20">
        <v>53.48</v>
      </c>
      <c r="G235" s="21"/>
      <c r="H235" s="22">
        <f t="shared" si="14"/>
        <v>0</v>
      </c>
    </row>
    <row r="236" spans="2:8" s="38" customFormat="1" ht="15">
      <c r="B236" s="17" t="s">
        <v>27</v>
      </c>
      <c r="C236" s="23" t="s">
        <v>395</v>
      </c>
      <c r="D236" s="18" t="s">
        <v>396</v>
      </c>
      <c r="E236" s="19" t="s">
        <v>394</v>
      </c>
      <c r="F236" s="20">
        <v>61.98</v>
      </c>
      <c r="G236" s="21"/>
      <c r="H236" s="22">
        <f t="shared" si="14"/>
        <v>0</v>
      </c>
    </row>
    <row r="237" spans="2:9" s="38" customFormat="1" ht="15">
      <c r="B237" s="17" t="s">
        <v>23</v>
      </c>
      <c r="C237" s="17" t="s">
        <v>397</v>
      </c>
      <c r="D237" s="56" t="s">
        <v>398</v>
      </c>
      <c r="E237" s="19" t="s">
        <v>399</v>
      </c>
      <c r="F237" s="20">
        <v>56.65</v>
      </c>
      <c r="G237" s="21"/>
      <c r="H237" s="22">
        <f t="shared" si="14"/>
        <v>0</v>
      </c>
      <c r="I237" s="38" t="s">
        <v>400</v>
      </c>
    </row>
    <row r="238" spans="2:8" s="38" customFormat="1" ht="15">
      <c r="B238" s="17" t="s">
        <v>23</v>
      </c>
      <c r="C238" s="17" t="s">
        <v>401</v>
      </c>
      <c r="D238" s="18" t="s">
        <v>402</v>
      </c>
      <c r="E238" s="19" t="s">
        <v>22</v>
      </c>
      <c r="F238" s="20">
        <v>19.99</v>
      </c>
      <c r="G238" s="21"/>
      <c r="H238" s="22">
        <f t="shared" si="14"/>
        <v>0</v>
      </c>
    </row>
    <row r="239" spans="2:8" s="38" customFormat="1" ht="15">
      <c r="B239" s="17" t="s">
        <v>27</v>
      </c>
      <c r="C239" s="23">
        <v>709331</v>
      </c>
      <c r="D239" s="56" t="s">
        <v>403</v>
      </c>
      <c r="E239" s="19" t="s">
        <v>22</v>
      </c>
      <c r="F239" s="20">
        <v>36.25</v>
      </c>
      <c r="G239" s="21"/>
      <c r="H239" s="22">
        <f t="shared" si="14"/>
        <v>0</v>
      </c>
    </row>
    <row r="240" spans="2:8" s="38" customFormat="1" ht="15">
      <c r="B240" s="17" t="s">
        <v>27</v>
      </c>
      <c r="C240" s="23">
        <v>709330</v>
      </c>
      <c r="D240" s="56" t="s">
        <v>404</v>
      </c>
      <c r="E240" s="19" t="s">
        <v>22</v>
      </c>
      <c r="F240" s="20">
        <v>36.25</v>
      </c>
      <c r="G240" s="21"/>
      <c r="H240" s="22">
        <f t="shared" si="14"/>
        <v>0</v>
      </c>
    </row>
    <row r="241" spans="2:8" s="38" customFormat="1" ht="13.9" customHeight="1">
      <c r="B241" s="17" t="s">
        <v>44</v>
      </c>
      <c r="C241" s="39">
        <v>842193001439</v>
      </c>
      <c r="D241" s="56" t="s">
        <v>405</v>
      </c>
      <c r="E241" s="19" t="s">
        <v>22</v>
      </c>
      <c r="F241" s="20">
        <v>155.99</v>
      </c>
      <c r="G241" s="21"/>
      <c r="H241" s="22">
        <f t="shared" si="14"/>
        <v>0</v>
      </c>
    </row>
    <row r="242" spans="2:8" s="38" customFormat="1" ht="13.9" customHeight="1">
      <c r="B242" s="17" t="s">
        <v>44</v>
      </c>
      <c r="C242" s="39">
        <v>842193001422</v>
      </c>
      <c r="D242" s="56" t="s">
        <v>406</v>
      </c>
      <c r="E242" s="19" t="s">
        <v>22</v>
      </c>
      <c r="F242" s="20">
        <v>87.79</v>
      </c>
      <c r="G242" s="21"/>
      <c r="H242" s="22">
        <f t="shared" si="14"/>
        <v>0</v>
      </c>
    </row>
    <row r="243" spans="2:8" s="38" customFormat="1" ht="15">
      <c r="B243" s="17" t="s">
        <v>23</v>
      </c>
      <c r="C243" s="17" t="s">
        <v>407</v>
      </c>
      <c r="D243" s="18" t="s">
        <v>408</v>
      </c>
      <c r="E243" s="19" t="s">
        <v>22</v>
      </c>
      <c r="F243" s="20">
        <v>30.99</v>
      </c>
      <c r="G243" s="21"/>
      <c r="H243" s="22">
        <f t="shared" si="14"/>
        <v>0</v>
      </c>
    </row>
    <row r="244" spans="2:8" s="38" customFormat="1" ht="15">
      <c r="B244" s="17" t="s">
        <v>19</v>
      </c>
      <c r="C244" s="17" t="s">
        <v>409</v>
      </c>
      <c r="D244" s="18" t="s">
        <v>410</v>
      </c>
      <c r="E244" s="19" t="s">
        <v>22</v>
      </c>
      <c r="F244" s="20">
        <v>2399.99</v>
      </c>
      <c r="G244" s="21"/>
      <c r="H244" s="22">
        <f t="shared" si="14"/>
        <v>0</v>
      </c>
    </row>
    <row r="245" spans="2:8" s="38" customFormat="1" ht="15">
      <c r="B245" s="17" t="s">
        <v>19</v>
      </c>
      <c r="C245" s="17" t="s">
        <v>411</v>
      </c>
      <c r="D245" s="18" t="s">
        <v>412</v>
      </c>
      <c r="E245" s="19" t="s">
        <v>22</v>
      </c>
      <c r="F245" s="20">
        <v>2634.99</v>
      </c>
      <c r="G245" s="21"/>
      <c r="H245" s="22">
        <f aca="true" t="shared" si="15" ref="H245">G245*F245</f>
        <v>0</v>
      </c>
    </row>
    <row r="246" spans="2:8" s="38" customFormat="1" ht="15">
      <c r="B246" s="17" t="s">
        <v>19</v>
      </c>
      <c r="C246" s="17" t="s">
        <v>413</v>
      </c>
      <c r="D246" s="18" t="s">
        <v>414</v>
      </c>
      <c r="E246" s="19" t="s">
        <v>22</v>
      </c>
      <c r="F246" s="20">
        <v>2634.99</v>
      </c>
      <c r="G246" s="21"/>
      <c r="H246" s="22">
        <f aca="true" t="shared" si="16" ref="H246">G246*F246</f>
        <v>0</v>
      </c>
    </row>
    <row r="247" spans="2:8" s="38" customFormat="1" ht="15">
      <c r="B247" s="17" t="s">
        <v>19</v>
      </c>
      <c r="C247" s="17" t="s">
        <v>415</v>
      </c>
      <c r="D247" s="18" t="s">
        <v>416</v>
      </c>
      <c r="E247" s="19" t="s">
        <v>22</v>
      </c>
      <c r="F247" s="20">
        <v>2869.99</v>
      </c>
      <c r="G247" s="21"/>
      <c r="H247" s="22">
        <f t="shared" si="14"/>
        <v>0</v>
      </c>
    </row>
    <row r="248" spans="4:5" s="38" customFormat="1" ht="15">
      <c r="D248" s="59"/>
      <c r="E248" s="60"/>
    </row>
    <row r="249" spans="2:8" s="38" customFormat="1" ht="15">
      <c r="B249" s="88" t="s">
        <v>417</v>
      </c>
      <c r="C249" s="88"/>
      <c r="D249" s="88"/>
      <c r="E249" s="88"/>
      <c r="F249" s="88"/>
      <c r="G249" s="88"/>
      <c r="H249" s="88"/>
    </row>
    <row r="250" spans="2:8" s="38" customFormat="1" ht="15">
      <c r="B250" s="17" t="s">
        <v>418</v>
      </c>
      <c r="C250" s="23" t="s">
        <v>419</v>
      </c>
      <c r="D250" s="18" t="s">
        <v>420</v>
      </c>
      <c r="E250" s="19" t="s">
        <v>22</v>
      </c>
      <c r="F250" s="55">
        <v>8.64</v>
      </c>
      <c r="G250" s="21"/>
      <c r="H250" s="22">
        <f>G250*F250</f>
        <v>0</v>
      </c>
    </row>
    <row r="251" spans="2:8" s="38" customFormat="1" ht="15">
      <c r="B251" s="17" t="s">
        <v>418</v>
      </c>
      <c r="C251" s="23" t="s">
        <v>421</v>
      </c>
      <c r="D251" s="18" t="s">
        <v>422</v>
      </c>
      <c r="E251" s="19" t="s">
        <v>22</v>
      </c>
      <c r="F251" s="20">
        <v>7.64</v>
      </c>
      <c r="G251" s="21"/>
      <c r="H251" s="22">
        <f>G251*F251</f>
        <v>0</v>
      </c>
    </row>
    <row r="252" spans="2:8" s="38" customFormat="1" ht="15">
      <c r="B252" s="17" t="s">
        <v>418</v>
      </c>
      <c r="C252" s="23" t="s">
        <v>423</v>
      </c>
      <c r="D252" s="18" t="s">
        <v>424</v>
      </c>
      <c r="E252" s="19" t="s">
        <v>22</v>
      </c>
      <c r="F252" s="20">
        <v>6.64</v>
      </c>
      <c r="G252" s="21"/>
      <c r="H252" s="22">
        <f>G252*F252</f>
        <v>0</v>
      </c>
    </row>
    <row r="253" spans="2:8" s="38" customFormat="1" ht="15">
      <c r="B253" s="17" t="s">
        <v>418</v>
      </c>
      <c r="C253" s="23" t="s">
        <v>425</v>
      </c>
      <c r="D253" s="18" t="s">
        <v>426</v>
      </c>
      <c r="E253" s="19" t="s">
        <v>22</v>
      </c>
      <c r="F253" s="55">
        <v>8.64</v>
      </c>
      <c r="G253" s="21"/>
      <c r="H253" s="22">
        <f aca="true" t="shared" si="17" ref="H253:H255">G253*F253</f>
        <v>0</v>
      </c>
    </row>
    <row r="254" spans="2:8" s="38" customFormat="1" ht="15">
      <c r="B254" s="17" t="s">
        <v>418</v>
      </c>
      <c r="C254" s="23" t="s">
        <v>427</v>
      </c>
      <c r="D254" s="18" t="s">
        <v>428</v>
      </c>
      <c r="E254" s="19" t="s">
        <v>22</v>
      </c>
      <c r="F254" s="20">
        <v>7.64</v>
      </c>
      <c r="G254" s="21"/>
      <c r="H254" s="22">
        <f t="shared" si="17"/>
        <v>0</v>
      </c>
    </row>
    <row r="255" spans="2:8" s="38" customFormat="1" ht="15">
      <c r="B255" s="17" t="s">
        <v>418</v>
      </c>
      <c r="C255" s="23" t="s">
        <v>429</v>
      </c>
      <c r="D255" s="18" t="s">
        <v>430</v>
      </c>
      <c r="E255" s="19" t="s">
        <v>22</v>
      </c>
      <c r="F255" s="20">
        <v>6.64</v>
      </c>
      <c r="G255" s="21"/>
      <c r="H255" s="22">
        <f t="shared" si="17"/>
        <v>0</v>
      </c>
    </row>
    <row r="256" spans="2:8" s="38" customFormat="1" ht="15">
      <c r="B256" s="17" t="s">
        <v>418</v>
      </c>
      <c r="C256" s="23" t="s">
        <v>431</v>
      </c>
      <c r="D256" s="18" t="s">
        <v>432</v>
      </c>
      <c r="E256" s="19" t="s">
        <v>22</v>
      </c>
      <c r="F256" s="55">
        <v>8.64</v>
      </c>
      <c r="G256" s="21"/>
      <c r="H256" s="22">
        <f aca="true" t="shared" si="18" ref="H256:H258">G256*F256</f>
        <v>0</v>
      </c>
    </row>
    <row r="257" spans="2:8" s="38" customFormat="1" ht="15">
      <c r="B257" s="17" t="s">
        <v>418</v>
      </c>
      <c r="C257" s="23" t="s">
        <v>433</v>
      </c>
      <c r="D257" s="18" t="s">
        <v>434</v>
      </c>
      <c r="E257" s="19" t="s">
        <v>22</v>
      </c>
      <c r="F257" s="20">
        <v>7.64</v>
      </c>
      <c r="G257" s="21"/>
      <c r="H257" s="22">
        <f t="shared" si="18"/>
        <v>0</v>
      </c>
    </row>
    <row r="258" spans="2:8" s="38" customFormat="1" ht="15">
      <c r="B258" s="17" t="s">
        <v>418</v>
      </c>
      <c r="C258" s="23" t="s">
        <v>435</v>
      </c>
      <c r="D258" s="18" t="s">
        <v>436</v>
      </c>
      <c r="E258" s="19" t="s">
        <v>22</v>
      </c>
      <c r="F258" s="20">
        <v>6.64</v>
      </c>
      <c r="G258" s="21"/>
      <c r="H258" s="22">
        <f t="shared" si="18"/>
        <v>0</v>
      </c>
    </row>
    <row r="259" spans="2:8" s="38" customFormat="1" ht="15">
      <c r="B259" s="17" t="s">
        <v>418</v>
      </c>
      <c r="C259" s="23" t="s">
        <v>437</v>
      </c>
      <c r="D259" s="18" t="s">
        <v>438</v>
      </c>
      <c r="E259" s="19" t="s">
        <v>22</v>
      </c>
      <c r="F259" s="55">
        <v>8.64</v>
      </c>
      <c r="G259" s="21"/>
      <c r="H259" s="22">
        <f aca="true" t="shared" si="19" ref="H259:H264">G259*F259</f>
        <v>0</v>
      </c>
    </row>
    <row r="260" spans="2:8" s="38" customFormat="1" ht="15">
      <c r="B260" s="17" t="s">
        <v>418</v>
      </c>
      <c r="C260" s="23" t="s">
        <v>439</v>
      </c>
      <c r="D260" s="18" t="s">
        <v>440</v>
      </c>
      <c r="E260" s="19" t="s">
        <v>22</v>
      </c>
      <c r="F260" s="20">
        <v>7.64</v>
      </c>
      <c r="G260" s="21"/>
      <c r="H260" s="22">
        <f t="shared" si="19"/>
        <v>0</v>
      </c>
    </row>
    <row r="261" spans="2:8" s="38" customFormat="1" ht="15">
      <c r="B261" s="17" t="s">
        <v>418</v>
      </c>
      <c r="C261" s="23" t="s">
        <v>441</v>
      </c>
      <c r="D261" s="18" t="s">
        <v>442</v>
      </c>
      <c r="E261" s="19" t="s">
        <v>22</v>
      </c>
      <c r="F261" s="20">
        <v>6.64</v>
      </c>
      <c r="G261" s="21"/>
      <c r="H261" s="22">
        <f t="shared" si="19"/>
        <v>0</v>
      </c>
    </row>
    <row r="262" spans="2:8" s="38" customFormat="1" ht="15">
      <c r="B262" s="17" t="s">
        <v>418</v>
      </c>
      <c r="C262" s="23" t="s">
        <v>443</v>
      </c>
      <c r="D262" s="18" t="s">
        <v>444</v>
      </c>
      <c r="E262" s="19" t="s">
        <v>22</v>
      </c>
      <c r="F262" s="20">
        <v>12.5</v>
      </c>
      <c r="G262" s="21"/>
      <c r="H262" s="22">
        <f t="shared" si="19"/>
        <v>0</v>
      </c>
    </row>
    <row r="263" spans="2:8" s="38" customFormat="1" ht="15">
      <c r="B263" s="17" t="s">
        <v>418</v>
      </c>
      <c r="C263" s="23" t="s">
        <v>445</v>
      </c>
      <c r="D263" s="18" t="s">
        <v>446</v>
      </c>
      <c r="E263" s="19" t="s">
        <v>22</v>
      </c>
      <c r="F263" s="20">
        <v>11.5</v>
      </c>
      <c r="G263" s="21"/>
      <c r="H263" s="22">
        <f t="shared" si="19"/>
        <v>0</v>
      </c>
    </row>
    <row r="264" spans="2:8" s="38" customFormat="1" ht="15">
      <c r="B264" s="17" t="s">
        <v>418</v>
      </c>
      <c r="C264" s="23" t="s">
        <v>447</v>
      </c>
      <c r="D264" s="18" t="s">
        <v>448</v>
      </c>
      <c r="E264" s="19" t="s">
        <v>22</v>
      </c>
      <c r="F264" s="20">
        <v>10.5</v>
      </c>
      <c r="G264" s="21"/>
      <c r="H264" s="22">
        <f t="shared" si="19"/>
        <v>0</v>
      </c>
    </row>
    <row r="265" spans="2:8" s="38" customFormat="1" ht="15">
      <c r="B265" s="17" t="s">
        <v>418</v>
      </c>
      <c r="C265" s="23" t="s">
        <v>449</v>
      </c>
      <c r="D265" s="18" t="s">
        <v>450</v>
      </c>
      <c r="E265" s="19" t="s">
        <v>22</v>
      </c>
      <c r="F265" s="20">
        <v>12.5</v>
      </c>
      <c r="G265" s="21"/>
      <c r="H265" s="22">
        <f aca="true" t="shared" si="20" ref="H265:H267">G265*F265</f>
        <v>0</v>
      </c>
    </row>
    <row r="266" spans="2:8" s="38" customFormat="1" ht="15">
      <c r="B266" s="17" t="s">
        <v>418</v>
      </c>
      <c r="C266" s="23" t="s">
        <v>451</v>
      </c>
      <c r="D266" s="18" t="s">
        <v>452</v>
      </c>
      <c r="E266" s="19" t="s">
        <v>22</v>
      </c>
      <c r="F266" s="20">
        <v>11.5</v>
      </c>
      <c r="G266" s="21"/>
      <c r="H266" s="22">
        <f t="shared" si="20"/>
        <v>0</v>
      </c>
    </row>
    <row r="267" spans="2:8" s="38" customFormat="1" ht="15">
      <c r="B267" s="17" t="s">
        <v>418</v>
      </c>
      <c r="C267" s="23" t="s">
        <v>453</v>
      </c>
      <c r="D267" s="18" t="s">
        <v>454</v>
      </c>
      <c r="E267" s="19" t="s">
        <v>22</v>
      </c>
      <c r="F267" s="20">
        <v>10.5</v>
      </c>
      <c r="G267" s="21"/>
      <c r="H267" s="22">
        <f t="shared" si="20"/>
        <v>0</v>
      </c>
    </row>
    <row r="268" spans="2:8" s="38" customFormat="1" ht="15">
      <c r="B268" s="17" t="s">
        <v>418</v>
      </c>
      <c r="C268" s="23" t="s">
        <v>455</v>
      </c>
      <c r="D268" s="18" t="s">
        <v>456</v>
      </c>
      <c r="E268" s="19" t="s">
        <v>22</v>
      </c>
      <c r="F268" s="20">
        <v>12.5</v>
      </c>
      <c r="G268" s="21"/>
      <c r="H268" s="22">
        <f aca="true" t="shared" si="21" ref="H268:H274">G268*F268</f>
        <v>0</v>
      </c>
    </row>
    <row r="269" spans="2:8" s="38" customFormat="1" ht="15">
      <c r="B269" s="17" t="s">
        <v>418</v>
      </c>
      <c r="C269" s="23" t="s">
        <v>457</v>
      </c>
      <c r="D269" s="18" t="s">
        <v>458</v>
      </c>
      <c r="E269" s="19" t="s">
        <v>22</v>
      </c>
      <c r="F269" s="20">
        <v>11.5</v>
      </c>
      <c r="G269" s="21"/>
      <c r="H269" s="22">
        <f t="shared" si="21"/>
        <v>0</v>
      </c>
    </row>
    <row r="270" spans="2:8" s="38" customFormat="1" ht="15">
      <c r="B270" s="17" t="s">
        <v>418</v>
      </c>
      <c r="C270" s="23" t="s">
        <v>459</v>
      </c>
      <c r="D270" s="18" t="s">
        <v>460</v>
      </c>
      <c r="E270" s="19" t="s">
        <v>22</v>
      </c>
      <c r="F270" s="20">
        <v>10.5</v>
      </c>
      <c r="G270" s="21"/>
      <c r="H270" s="22">
        <f t="shared" si="21"/>
        <v>0</v>
      </c>
    </row>
    <row r="271" spans="2:8" s="38" customFormat="1" ht="15">
      <c r="B271" s="17" t="s">
        <v>418</v>
      </c>
      <c r="C271" s="23" t="s">
        <v>461</v>
      </c>
      <c r="D271" s="18" t="s">
        <v>462</v>
      </c>
      <c r="E271" s="19" t="s">
        <v>22</v>
      </c>
      <c r="F271" s="20">
        <v>115</v>
      </c>
      <c r="G271" s="21"/>
      <c r="H271" s="22">
        <f t="shared" si="21"/>
        <v>0</v>
      </c>
    </row>
    <row r="272" spans="2:8" s="38" customFormat="1" ht="15">
      <c r="B272" s="17" t="s">
        <v>418</v>
      </c>
      <c r="C272" s="23" t="s">
        <v>463</v>
      </c>
      <c r="D272" s="18" t="s">
        <v>464</v>
      </c>
      <c r="E272" s="19" t="s">
        <v>22</v>
      </c>
      <c r="F272" s="20">
        <v>92.5</v>
      </c>
      <c r="G272" s="21"/>
      <c r="H272" s="22">
        <f t="shared" si="21"/>
        <v>0</v>
      </c>
    </row>
    <row r="273" spans="2:8" s="38" customFormat="1" ht="15">
      <c r="B273" s="17" t="s">
        <v>418</v>
      </c>
      <c r="C273" s="23" t="s">
        <v>465</v>
      </c>
      <c r="D273" s="18" t="s">
        <v>466</v>
      </c>
      <c r="E273" s="19" t="s">
        <v>22</v>
      </c>
      <c r="F273" s="20">
        <v>85.96</v>
      </c>
      <c r="G273" s="21"/>
      <c r="H273" s="22">
        <f t="shared" si="21"/>
        <v>0</v>
      </c>
    </row>
    <row r="274" spans="2:8" s="38" customFormat="1" ht="15">
      <c r="B274" s="17" t="s">
        <v>418</v>
      </c>
      <c r="C274" s="23" t="s">
        <v>467</v>
      </c>
      <c r="D274" s="18" t="s">
        <v>468</v>
      </c>
      <c r="E274" s="19" t="s">
        <v>22</v>
      </c>
      <c r="F274" s="20">
        <v>72.74</v>
      </c>
      <c r="G274" s="21"/>
      <c r="H274" s="22">
        <f t="shared" si="21"/>
        <v>0</v>
      </c>
    </row>
    <row r="275" spans="2:8" s="38" customFormat="1" ht="15">
      <c r="B275" s="17" t="s">
        <v>418</v>
      </c>
      <c r="C275" s="23" t="s">
        <v>469</v>
      </c>
      <c r="D275" s="18" t="s">
        <v>470</v>
      </c>
      <c r="E275" s="19" t="s">
        <v>22</v>
      </c>
      <c r="F275" s="20">
        <v>115</v>
      </c>
      <c r="G275" s="21"/>
      <c r="H275" s="22">
        <f aca="true" t="shared" si="22" ref="H275:H278">G275*F275</f>
        <v>0</v>
      </c>
    </row>
    <row r="276" spans="2:8" s="38" customFormat="1" ht="15">
      <c r="B276" s="17" t="s">
        <v>418</v>
      </c>
      <c r="C276" s="23" t="s">
        <v>471</v>
      </c>
      <c r="D276" s="18" t="s">
        <v>472</v>
      </c>
      <c r="E276" s="19" t="s">
        <v>22</v>
      </c>
      <c r="F276" s="20">
        <v>92.5</v>
      </c>
      <c r="G276" s="21"/>
      <c r="H276" s="22">
        <f t="shared" si="22"/>
        <v>0</v>
      </c>
    </row>
    <row r="277" spans="2:8" s="38" customFormat="1" ht="15">
      <c r="B277" s="17" t="s">
        <v>418</v>
      </c>
      <c r="C277" s="23" t="s">
        <v>473</v>
      </c>
      <c r="D277" s="18" t="s">
        <v>474</v>
      </c>
      <c r="E277" s="19" t="s">
        <v>22</v>
      </c>
      <c r="F277" s="20">
        <v>85.96</v>
      </c>
      <c r="G277" s="21"/>
      <c r="H277" s="22">
        <f t="shared" si="22"/>
        <v>0</v>
      </c>
    </row>
    <row r="278" spans="2:8" s="38" customFormat="1" ht="15">
      <c r="B278" s="17" t="s">
        <v>418</v>
      </c>
      <c r="C278" s="23" t="s">
        <v>475</v>
      </c>
      <c r="D278" s="18" t="s">
        <v>476</v>
      </c>
      <c r="E278" s="19" t="s">
        <v>22</v>
      </c>
      <c r="F278" s="20">
        <v>72.74</v>
      </c>
      <c r="G278" s="21"/>
      <c r="H278" s="22">
        <f t="shared" si="22"/>
        <v>0</v>
      </c>
    </row>
    <row r="279" spans="2:8" s="38" customFormat="1" ht="15">
      <c r="B279" s="17" t="s">
        <v>418</v>
      </c>
      <c r="C279" s="23" t="s">
        <v>477</v>
      </c>
      <c r="D279" s="18" t="s">
        <v>478</v>
      </c>
      <c r="E279" s="19" t="s">
        <v>22</v>
      </c>
      <c r="F279" s="20">
        <v>115</v>
      </c>
      <c r="G279" s="21"/>
      <c r="H279" s="22">
        <f aca="true" t="shared" si="23" ref="H279:H309">G279*F279</f>
        <v>0</v>
      </c>
    </row>
    <row r="280" spans="2:8" s="38" customFormat="1" ht="15">
      <c r="B280" s="17" t="s">
        <v>418</v>
      </c>
      <c r="C280" s="23" t="s">
        <v>479</v>
      </c>
      <c r="D280" s="18" t="s">
        <v>480</v>
      </c>
      <c r="E280" s="19" t="s">
        <v>22</v>
      </c>
      <c r="F280" s="20">
        <v>92.5</v>
      </c>
      <c r="G280" s="21"/>
      <c r="H280" s="22">
        <f t="shared" si="23"/>
        <v>0</v>
      </c>
    </row>
    <row r="281" spans="2:8" s="38" customFormat="1" ht="15">
      <c r="B281" s="17" t="s">
        <v>418</v>
      </c>
      <c r="C281" s="23" t="s">
        <v>481</v>
      </c>
      <c r="D281" s="18" t="s">
        <v>482</v>
      </c>
      <c r="E281" s="19" t="s">
        <v>22</v>
      </c>
      <c r="F281" s="20">
        <v>85.96</v>
      </c>
      <c r="G281" s="21"/>
      <c r="H281" s="22">
        <f t="shared" si="23"/>
        <v>0</v>
      </c>
    </row>
    <row r="282" spans="2:8" s="38" customFormat="1" ht="15">
      <c r="B282" s="17" t="s">
        <v>418</v>
      </c>
      <c r="C282" s="23" t="s">
        <v>483</v>
      </c>
      <c r="D282" s="18" t="s">
        <v>484</v>
      </c>
      <c r="E282" s="19" t="s">
        <v>22</v>
      </c>
      <c r="F282" s="20">
        <v>72.74</v>
      </c>
      <c r="G282" s="21"/>
      <c r="H282" s="22">
        <f t="shared" si="23"/>
        <v>0</v>
      </c>
    </row>
    <row r="283" spans="2:8" s="38" customFormat="1" ht="15">
      <c r="B283" s="17" t="s">
        <v>44</v>
      </c>
      <c r="C283" s="23">
        <v>80101053</v>
      </c>
      <c r="D283" s="18" t="s">
        <v>485</v>
      </c>
      <c r="E283" s="19" t="s">
        <v>22</v>
      </c>
      <c r="F283" s="20">
        <v>3.99</v>
      </c>
      <c r="G283" s="21"/>
      <c r="H283" s="22">
        <f t="shared" si="23"/>
        <v>0</v>
      </c>
    </row>
    <row r="284" spans="2:8" s="38" customFormat="1" ht="15">
      <c r="B284" s="17" t="s">
        <v>19</v>
      </c>
      <c r="C284" s="23" t="s">
        <v>486</v>
      </c>
      <c r="D284" s="18" t="s">
        <v>487</v>
      </c>
      <c r="E284" s="19" t="s">
        <v>488</v>
      </c>
      <c r="F284" s="20">
        <v>149.99</v>
      </c>
      <c r="G284" s="21"/>
      <c r="H284" s="22">
        <f t="shared" si="23"/>
        <v>0</v>
      </c>
    </row>
    <row r="285" spans="2:8" s="38" customFormat="1" ht="15">
      <c r="B285" s="17" t="s">
        <v>19</v>
      </c>
      <c r="C285" s="23" t="s">
        <v>489</v>
      </c>
      <c r="D285" s="18" t="s">
        <v>487</v>
      </c>
      <c r="E285" s="19" t="s">
        <v>490</v>
      </c>
      <c r="F285" s="20">
        <v>139.99</v>
      </c>
      <c r="G285" s="21"/>
      <c r="H285" s="22">
        <f t="shared" si="23"/>
        <v>0</v>
      </c>
    </row>
    <row r="286" spans="2:8" s="38" customFormat="1" ht="15">
      <c r="B286" s="17" t="s">
        <v>19</v>
      </c>
      <c r="C286" s="23" t="s">
        <v>491</v>
      </c>
      <c r="D286" s="18" t="s">
        <v>487</v>
      </c>
      <c r="E286" s="19" t="s">
        <v>492</v>
      </c>
      <c r="F286" s="20">
        <v>147.99</v>
      </c>
      <c r="G286" s="21"/>
      <c r="H286" s="22">
        <f t="shared" si="23"/>
        <v>0</v>
      </c>
    </row>
    <row r="287" spans="2:8" s="38" customFormat="1" ht="15">
      <c r="B287" s="17" t="s">
        <v>19</v>
      </c>
      <c r="C287" s="23" t="s">
        <v>493</v>
      </c>
      <c r="D287" s="18" t="s">
        <v>487</v>
      </c>
      <c r="E287" s="19" t="s">
        <v>494</v>
      </c>
      <c r="F287" s="20">
        <v>52.99</v>
      </c>
      <c r="G287" s="21"/>
      <c r="H287" s="22">
        <f t="shared" si="23"/>
        <v>0</v>
      </c>
    </row>
    <row r="288" spans="2:8" s="38" customFormat="1" ht="15">
      <c r="B288" s="17" t="s">
        <v>19</v>
      </c>
      <c r="C288" s="23" t="s">
        <v>495</v>
      </c>
      <c r="D288" s="18" t="s">
        <v>487</v>
      </c>
      <c r="E288" s="19" t="s">
        <v>496</v>
      </c>
      <c r="F288" s="20">
        <v>99.99</v>
      </c>
      <c r="G288" s="21"/>
      <c r="H288" s="22">
        <f t="shared" si="23"/>
        <v>0</v>
      </c>
    </row>
    <row r="289" spans="2:8" s="38" customFormat="1" ht="15">
      <c r="B289" s="17" t="s">
        <v>19</v>
      </c>
      <c r="C289" s="23" t="s">
        <v>497</v>
      </c>
      <c r="D289" s="18" t="s">
        <v>487</v>
      </c>
      <c r="E289" s="19" t="s">
        <v>498</v>
      </c>
      <c r="F289" s="20">
        <v>93.99</v>
      </c>
      <c r="G289" s="21"/>
      <c r="H289" s="22">
        <f t="shared" si="23"/>
        <v>0</v>
      </c>
    </row>
    <row r="290" spans="2:8" s="38" customFormat="1" ht="15">
      <c r="B290" s="17" t="s">
        <v>19</v>
      </c>
      <c r="C290" s="23" t="s">
        <v>499</v>
      </c>
      <c r="D290" s="18" t="s">
        <v>487</v>
      </c>
      <c r="E290" s="19" t="s">
        <v>500</v>
      </c>
      <c r="F290" s="20">
        <v>130</v>
      </c>
      <c r="G290" s="21"/>
      <c r="H290" s="22">
        <f t="shared" si="23"/>
        <v>0</v>
      </c>
    </row>
    <row r="291" spans="2:8" s="38" customFormat="1" ht="15">
      <c r="B291" s="17" t="s">
        <v>19</v>
      </c>
      <c r="C291" s="23" t="s">
        <v>501</v>
      </c>
      <c r="D291" s="18" t="s">
        <v>487</v>
      </c>
      <c r="E291" s="19" t="s">
        <v>502</v>
      </c>
      <c r="F291" s="20">
        <v>1200</v>
      </c>
      <c r="G291" s="21"/>
      <c r="H291" s="22">
        <f t="shared" si="23"/>
        <v>0</v>
      </c>
    </row>
    <row r="292" spans="2:8" s="38" customFormat="1" ht="15">
      <c r="B292" s="17" t="s">
        <v>19</v>
      </c>
      <c r="C292" s="23" t="s">
        <v>503</v>
      </c>
      <c r="D292" s="18" t="s">
        <v>504</v>
      </c>
      <c r="E292" s="19" t="s">
        <v>22</v>
      </c>
      <c r="F292" s="20">
        <v>3.99</v>
      </c>
      <c r="G292" s="21"/>
      <c r="H292" s="22">
        <f t="shared" si="23"/>
        <v>0</v>
      </c>
    </row>
    <row r="293" spans="2:8" s="38" customFormat="1" ht="15">
      <c r="B293" s="17" t="s">
        <v>19</v>
      </c>
      <c r="C293" s="23" t="s">
        <v>505</v>
      </c>
      <c r="D293" s="18" t="s">
        <v>506</v>
      </c>
      <c r="E293" s="19" t="s">
        <v>22</v>
      </c>
      <c r="F293" s="20">
        <v>265.99</v>
      </c>
      <c r="G293" s="21"/>
      <c r="H293" s="22">
        <f t="shared" si="23"/>
        <v>0</v>
      </c>
    </row>
    <row r="294" spans="2:8" s="38" customFormat="1" ht="15">
      <c r="B294" s="17" t="s">
        <v>19</v>
      </c>
      <c r="C294" s="23" t="s">
        <v>507</v>
      </c>
      <c r="D294" s="18" t="s">
        <v>508</v>
      </c>
      <c r="E294" s="19" t="s">
        <v>22</v>
      </c>
      <c r="F294" s="20">
        <v>228.99</v>
      </c>
      <c r="G294" s="21"/>
      <c r="H294" s="22">
        <f t="shared" si="23"/>
        <v>0</v>
      </c>
    </row>
    <row r="295" spans="2:8" s="38" customFormat="1" ht="15">
      <c r="B295" s="17" t="s">
        <v>19</v>
      </c>
      <c r="C295" s="23" t="s">
        <v>509</v>
      </c>
      <c r="D295" s="18" t="s">
        <v>510</v>
      </c>
      <c r="E295" s="19" t="s">
        <v>22</v>
      </c>
      <c r="F295" s="20">
        <v>89.99</v>
      </c>
      <c r="G295" s="21"/>
      <c r="H295" s="22">
        <f t="shared" si="23"/>
        <v>0</v>
      </c>
    </row>
    <row r="296" spans="2:8" s="38" customFormat="1" ht="15">
      <c r="B296" s="17" t="s">
        <v>19</v>
      </c>
      <c r="C296" s="23" t="s">
        <v>511</v>
      </c>
      <c r="D296" s="18" t="s">
        <v>512</v>
      </c>
      <c r="E296" s="19" t="s">
        <v>22</v>
      </c>
      <c r="F296" s="20">
        <v>79.99</v>
      </c>
      <c r="G296" s="21"/>
      <c r="H296" s="22">
        <f t="shared" si="23"/>
        <v>0</v>
      </c>
    </row>
    <row r="297" spans="2:8" s="38" customFormat="1" ht="15">
      <c r="B297" s="17" t="s">
        <v>19</v>
      </c>
      <c r="C297" s="23" t="s">
        <v>513</v>
      </c>
      <c r="D297" s="18" t="s">
        <v>514</v>
      </c>
      <c r="E297" s="19" t="s">
        <v>22</v>
      </c>
      <c r="F297" s="20">
        <v>139.99</v>
      </c>
      <c r="G297" s="21"/>
      <c r="H297" s="22">
        <f t="shared" si="23"/>
        <v>0</v>
      </c>
    </row>
    <row r="298" spans="2:8" s="38" customFormat="1" ht="15">
      <c r="B298" s="17" t="s">
        <v>19</v>
      </c>
      <c r="C298" s="23" t="s">
        <v>515</v>
      </c>
      <c r="D298" s="18" t="s">
        <v>516</v>
      </c>
      <c r="E298" s="19" t="s">
        <v>22</v>
      </c>
      <c r="F298" s="20">
        <v>129.99</v>
      </c>
      <c r="G298" s="21"/>
      <c r="H298" s="22">
        <f t="shared" si="23"/>
        <v>0</v>
      </c>
    </row>
    <row r="299" spans="2:8" s="38" customFormat="1" ht="15">
      <c r="B299" s="17" t="s">
        <v>23</v>
      </c>
      <c r="C299" s="17" t="s">
        <v>517</v>
      </c>
      <c r="D299" s="18" t="s">
        <v>518</v>
      </c>
      <c r="E299" s="19" t="s">
        <v>389</v>
      </c>
      <c r="F299" s="20">
        <v>39.95</v>
      </c>
      <c r="G299" s="21"/>
      <c r="H299" s="22">
        <f t="shared" si="23"/>
        <v>0</v>
      </c>
    </row>
    <row r="300" spans="2:8" s="38" customFormat="1" ht="15">
      <c r="B300" s="17" t="s">
        <v>23</v>
      </c>
      <c r="C300" s="17" t="s">
        <v>519</v>
      </c>
      <c r="D300" s="18" t="s">
        <v>518</v>
      </c>
      <c r="E300" s="19" t="s">
        <v>520</v>
      </c>
      <c r="F300" s="20">
        <v>7.95</v>
      </c>
      <c r="G300" s="21"/>
      <c r="H300" s="22">
        <f t="shared" si="23"/>
        <v>0</v>
      </c>
    </row>
    <row r="301" spans="2:8" s="38" customFormat="1" ht="15">
      <c r="B301" s="17" t="s">
        <v>23</v>
      </c>
      <c r="C301" s="17" t="s">
        <v>521</v>
      </c>
      <c r="D301" s="18" t="s">
        <v>522</v>
      </c>
      <c r="E301" s="19" t="s">
        <v>523</v>
      </c>
      <c r="F301" s="20">
        <v>85.95</v>
      </c>
      <c r="G301" s="21"/>
      <c r="H301" s="22">
        <f t="shared" si="23"/>
        <v>0</v>
      </c>
    </row>
    <row r="302" spans="2:8" s="38" customFormat="1" ht="15">
      <c r="B302" s="17" t="s">
        <v>23</v>
      </c>
      <c r="C302" s="17" t="s">
        <v>524</v>
      </c>
      <c r="D302" s="18" t="s">
        <v>525</v>
      </c>
      <c r="E302" s="19" t="s">
        <v>526</v>
      </c>
      <c r="F302" s="20">
        <v>179.95</v>
      </c>
      <c r="G302" s="21"/>
      <c r="H302" s="22">
        <f t="shared" si="23"/>
        <v>0</v>
      </c>
    </row>
    <row r="303" spans="2:8" s="38" customFormat="1" ht="15">
      <c r="B303" s="17" t="s">
        <v>44</v>
      </c>
      <c r="C303" s="78" t="s">
        <v>527</v>
      </c>
      <c r="D303" s="18" t="s">
        <v>528</v>
      </c>
      <c r="E303" s="19" t="s">
        <v>22</v>
      </c>
      <c r="F303" s="20">
        <v>87.79</v>
      </c>
      <c r="G303" s="21"/>
      <c r="H303" s="22">
        <f t="shared" si="23"/>
        <v>0</v>
      </c>
    </row>
    <row r="304" spans="2:8" s="38" customFormat="1" ht="15">
      <c r="B304" s="17" t="s">
        <v>44</v>
      </c>
      <c r="C304" s="78" t="s">
        <v>529</v>
      </c>
      <c r="D304" s="18" t="s">
        <v>530</v>
      </c>
      <c r="E304" s="19" t="s">
        <v>22</v>
      </c>
      <c r="F304" s="20">
        <v>155.99</v>
      </c>
      <c r="G304" s="21"/>
      <c r="H304" s="22">
        <f t="shared" si="23"/>
        <v>0</v>
      </c>
    </row>
    <row r="305" spans="2:8" s="38" customFormat="1" ht="15">
      <c r="B305" s="17" t="s">
        <v>23</v>
      </c>
      <c r="C305" s="17" t="s">
        <v>531</v>
      </c>
      <c r="D305" s="18" t="s">
        <v>532</v>
      </c>
      <c r="E305" s="19" t="s">
        <v>520</v>
      </c>
      <c r="F305" s="20">
        <v>10.95</v>
      </c>
      <c r="G305" s="21"/>
      <c r="H305" s="22">
        <f t="shared" si="23"/>
        <v>0</v>
      </c>
    </row>
    <row r="306" spans="2:8" s="38" customFormat="1" ht="15">
      <c r="B306" s="17" t="s">
        <v>27</v>
      </c>
      <c r="C306" s="23">
        <v>219844</v>
      </c>
      <c r="D306" s="18" t="s">
        <v>533</v>
      </c>
      <c r="E306" s="19" t="s">
        <v>394</v>
      </c>
      <c r="F306" s="20">
        <v>129.99</v>
      </c>
      <c r="G306" s="21"/>
      <c r="H306" s="22">
        <f t="shared" si="23"/>
        <v>0</v>
      </c>
    </row>
    <row r="307" spans="2:8" s="38" customFormat="1" ht="15">
      <c r="B307" s="17" t="s">
        <v>27</v>
      </c>
      <c r="C307" s="23">
        <v>236422</v>
      </c>
      <c r="D307" s="18" t="s">
        <v>534</v>
      </c>
      <c r="E307" s="19" t="s">
        <v>535</v>
      </c>
      <c r="F307" s="20">
        <v>125.98</v>
      </c>
      <c r="G307" s="21"/>
      <c r="H307" s="22">
        <f t="shared" si="23"/>
        <v>0</v>
      </c>
    </row>
    <row r="308" spans="2:8" s="38" customFormat="1" ht="15">
      <c r="B308" s="17" t="s">
        <v>27</v>
      </c>
      <c r="C308" s="23">
        <v>25041</v>
      </c>
      <c r="D308" s="18" t="s">
        <v>536</v>
      </c>
      <c r="E308" s="19" t="s">
        <v>22</v>
      </c>
      <c r="F308" s="20">
        <v>29.99</v>
      </c>
      <c r="G308" s="21"/>
      <c r="H308" s="22">
        <f t="shared" si="23"/>
        <v>0</v>
      </c>
    </row>
    <row r="309" spans="2:8" s="38" customFormat="1" ht="15">
      <c r="B309" s="17" t="s">
        <v>27</v>
      </c>
      <c r="C309" s="23">
        <v>25042</v>
      </c>
      <c r="D309" s="18" t="s">
        <v>537</v>
      </c>
      <c r="E309" s="19" t="s">
        <v>22</v>
      </c>
      <c r="F309" s="20">
        <v>29.99</v>
      </c>
      <c r="G309" s="21"/>
      <c r="H309" s="22">
        <f t="shared" si="23"/>
        <v>0</v>
      </c>
    </row>
    <row r="310" spans="2:8" s="38" customFormat="1" ht="15">
      <c r="B310" s="17" t="s">
        <v>27</v>
      </c>
      <c r="C310" s="23">
        <v>258058</v>
      </c>
      <c r="D310" s="56" t="s">
        <v>538</v>
      </c>
      <c r="E310" s="19" t="s">
        <v>22</v>
      </c>
      <c r="F310" s="20">
        <v>9.99</v>
      </c>
      <c r="G310" s="21"/>
      <c r="H310" s="22">
        <f aca="true" t="shared" si="24" ref="H310">G310*F310</f>
        <v>0</v>
      </c>
    </row>
    <row r="311" spans="2:8" s="38" customFormat="1" ht="15">
      <c r="B311" s="17" t="s">
        <v>27</v>
      </c>
      <c r="C311" s="23" t="s">
        <v>539</v>
      </c>
      <c r="D311" s="18" t="s">
        <v>540</v>
      </c>
      <c r="E311" s="19" t="s">
        <v>22</v>
      </c>
      <c r="F311" s="20">
        <v>159.99</v>
      </c>
      <c r="G311" s="21"/>
      <c r="H311" s="22">
        <f>G311*F311</f>
        <v>0</v>
      </c>
    </row>
    <row r="312" spans="2:8" s="38" customFormat="1" ht="15">
      <c r="B312" s="17" t="s">
        <v>541</v>
      </c>
      <c r="C312" s="23" t="s">
        <v>542</v>
      </c>
      <c r="D312" s="18" t="s">
        <v>543</v>
      </c>
      <c r="E312" s="19" t="s">
        <v>22</v>
      </c>
      <c r="F312" s="20">
        <v>795</v>
      </c>
      <c r="G312" s="21"/>
      <c r="H312" s="22">
        <f aca="true" t="shared" si="25" ref="H312">G312*F312</f>
        <v>0</v>
      </c>
    </row>
    <row r="313" spans="2:8" s="38" customFormat="1" ht="15">
      <c r="B313" s="17" t="s">
        <v>541</v>
      </c>
      <c r="C313" s="23" t="s">
        <v>544</v>
      </c>
      <c r="D313" s="18" t="s">
        <v>545</v>
      </c>
      <c r="E313" s="19" t="s">
        <v>22</v>
      </c>
      <c r="F313" s="20">
        <v>645</v>
      </c>
      <c r="G313" s="21"/>
      <c r="H313" s="22">
        <f aca="true" t="shared" si="26" ref="H313">G313*F313</f>
        <v>0</v>
      </c>
    </row>
    <row r="314" spans="2:8" s="38" customFormat="1" ht="15">
      <c r="B314" s="17" t="s">
        <v>541</v>
      </c>
      <c r="C314" s="23" t="s">
        <v>546</v>
      </c>
      <c r="D314" s="18" t="s">
        <v>547</v>
      </c>
      <c r="E314" s="19" t="s">
        <v>22</v>
      </c>
      <c r="F314" s="20">
        <v>495</v>
      </c>
      <c r="G314" s="21"/>
      <c r="H314" s="22">
        <f aca="true" t="shared" si="27" ref="H314">G314*F314</f>
        <v>0</v>
      </c>
    </row>
    <row r="315" spans="2:8" s="38" customFormat="1" ht="15">
      <c r="B315" s="17" t="s">
        <v>418</v>
      </c>
      <c r="C315" s="23" t="s">
        <v>548</v>
      </c>
      <c r="D315" s="18" t="s">
        <v>549</v>
      </c>
      <c r="E315" s="19" t="s">
        <v>22</v>
      </c>
      <c r="F315" s="20">
        <v>1500</v>
      </c>
      <c r="G315" s="21"/>
      <c r="H315" s="22">
        <f aca="true" t="shared" si="28" ref="H315:H318">G315*F315</f>
        <v>0</v>
      </c>
    </row>
    <row r="316" spans="2:8" s="38" customFormat="1" ht="15">
      <c r="B316" s="17" t="s">
        <v>418</v>
      </c>
      <c r="C316" s="23" t="s">
        <v>550</v>
      </c>
      <c r="D316" s="18" t="s">
        <v>551</v>
      </c>
      <c r="E316" s="19" t="s">
        <v>22</v>
      </c>
      <c r="F316" s="20">
        <v>1300</v>
      </c>
      <c r="G316" s="21"/>
      <c r="H316" s="22">
        <f t="shared" si="28"/>
        <v>0</v>
      </c>
    </row>
    <row r="317" spans="2:8" s="38" customFormat="1" ht="15">
      <c r="B317" s="17" t="s">
        <v>418</v>
      </c>
      <c r="C317" s="23" t="s">
        <v>552</v>
      </c>
      <c r="D317" s="18" t="s">
        <v>553</v>
      </c>
      <c r="E317" s="19" t="s">
        <v>22</v>
      </c>
      <c r="F317" s="20">
        <v>2000</v>
      </c>
      <c r="G317" s="21"/>
      <c r="H317" s="22">
        <f t="shared" si="28"/>
        <v>0</v>
      </c>
    </row>
    <row r="318" spans="2:8" s="38" customFormat="1" ht="15">
      <c r="B318" s="17" t="s">
        <v>418</v>
      </c>
      <c r="C318" s="23" t="s">
        <v>554</v>
      </c>
      <c r="D318" s="18" t="s">
        <v>555</v>
      </c>
      <c r="E318" s="19" t="s">
        <v>22</v>
      </c>
      <c r="F318" s="20">
        <v>2850</v>
      </c>
      <c r="G318" s="21"/>
      <c r="H318" s="22">
        <f t="shared" si="28"/>
        <v>0</v>
      </c>
    </row>
    <row r="319" spans="4:5" s="38" customFormat="1" ht="15">
      <c r="D319" s="59"/>
      <c r="E319" s="60"/>
    </row>
    <row r="320" spans="2:8" s="38" customFormat="1" ht="15">
      <c r="B320" s="88" t="s">
        <v>556</v>
      </c>
      <c r="C320" s="88"/>
      <c r="D320" s="88"/>
      <c r="E320" s="88"/>
      <c r="F320" s="88"/>
      <c r="G320" s="88"/>
      <c r="H320" s="88"/>
    </row>
    <row r="321" spans="2:8" s="38" customFormat="1" ht="15">
      <c r="B321" s="17" t="s">
        <v>23</v>
      </c>
      <c r="C321" s="17" t="s">
        <v>557</v>
      </c>
      <c r="D321" s="18" t="s">
        <v>558</v>
      </c>
      <c r="E321" s="19" t="s">
        <v>389</v>
      </c>
      <c r="F321" s="20">
        <v>31.5</v>
      </c>
      <c r="G321" s="21"/>
      <c r="H321" s="22">
        <f aca="true" t="shared" si="29" ref="H321:H340">G321*F321</f>
        <v>0</v>
      </c>
    </row>
    <row r="322" spans="2:8" s="38" customFormat="1" ht="15">
      <c r="B322" s="17" t="s">
        <v>23</v>
      </c>
      <c r="C322" s="17" t="s">
        <v>559</v>
      </c>
      <c r="D322" s="18" t="s">
        <v>560</v>
      </c>
      <c r="E322" s="19" t="s">
        <v>389</v>
      </c>
      <c r="F322" s="20">
        <v>13.99</v>
      </c>
      <c r="G322" s="21"/>
      <c r="H322" s="22">
        <f t="shared" si="29"/>
        <v>0</v>
      </c>
    </row>
    <row r="323" spans="2:8" s="38" customFormat="1" ht="15">
      <c r="B323" s="17" t="s">
        <v>23</v>
      </c>
      <c r="C323" s="17" t="s">
        <v>561</v>
      </c>
      <c r="D323" s="18" t="s">
        <v>562</v>
      </c>
      <c r="E323" s="19" t="s">
        <v>563</v>
      </c>
      <c r="F323" s="20">
        <v>4.75</v>
      </c>
      <c r="G323" s="21"/>
      <c r="H323" s="22">
        <f t="shared" si="29"/>
        <v>0</v>
      </c>
    </row>
    <row r="324" spans="2:8" s="38" customFormat="1" ht="15">
      <c r="B324" s="17" t="s">
        <v>23</v>
      </c>
      <c r="C324" s="17" t="s">
        <v>564</v>
      </c>
      <c r="D324" s="18" t="s">
        <v>565</v>
      </c>
      <c r="E324" s="19" t="s">
        <v>389</v>
      </c>
      <c r="F324" s="20">
        <v>9.99</v>
      </c>
      <c r="G324" s="21"/>
      <c r="H324" s="22">
        <f t="shared" si="29"/>
        <v>0</v>
      </c>
    </row>
    <row r="325" spans="2:8" s="38" customFormat="1" ht="15">
      <c r="B325" s="17" t="s">
        <v>27</v>
      </c>
      <c r="C325" s="23" t="s">
        <v>566</v>
      </c>
      <c r="D325" s="18" t="s">
        <v>567</v>
      </c>
      <c r="E325" s="19" t="s">
        <v>394</v>
      </c>
      <c r="F325" s="20">
        <v>125.78</v>
      </c>
      <c r="G325" s="21"/>
      <c r="H325" s="22">
        <f t="shared" si="29"/>
        <v>0</v>
      </c>
    </row>
    <row r="326" spans="2:8" s="38" customFormat="1" ht="15">
      <c r="B326" s="17" t="s">
        <v>27</v>
      </c>
      <c r="C326" s="23" t="s">
        <v>568</v>
      </c>
      <c r="D326" s="18" t="s">
        <v>569</v>
      </c>
      <c r="E326" s="19" t="s">
        <v>394</v>
      </c>
      <c r="F326" s="20">
        <v>68.2</v>
      </c>
      <c r="G326" s="21"/>
      <c r="H326" s="22">
        <f t="shared" si="29"/>
        <v>0</v>
      </c>
    </row>
    <row r="327" spans="2:8" s="38" customFormat="1" ht="15">
      <c r="B327" s="17" t="s">
        <v>27</v>
      </c>
      <c r="C327" s="23" t="s">
        <v>570</v>
      </c>
      <c r="D327" s="18" t="s">
        <v>569</v>
      </c>
      <c r="E327" s="19" t="s">
        <v>500</v>
      </c>
      <c r="F327" s="20">
        <v>81.5</v>
      </c>
      <c r="G327" s="21"/>
      <c r="H327" s="22">
        <f t="shared" si="29"/>
        <v>0</v>
      </c>
    </row>
    <row r="328" spans="2:8" s="38" customFormat="1" ht="15">
      <c r="B328" s="17" t="s">
        <v>27</v>
      </c>
      <c r="C328" s="23" t="s">
        <v>571</v>
      </c>
      <c r="D328" s="18" t="s">
        <v>572</v>
      </c>
      <c r="E328" s="19" t="s">
        <v>394</v>
      </c>
      <c r="F328" s="20">
        <v>82.5</v>
      </c>
      <c r="G328" s="21"/>
      <c r="H328" s="22">
        <f t="shared" si="29"/>
        <v>0</v>
      </c>
    </row>
    <row r="329" spans="2:8" s="38" customFormat="1" ht="15">
      <c r="B329" s="17" t="s">
        <v>27</v>
      </c>
      <c r="C329" s="23">
        <v>16650</v>
      </c>
      <c r="D329" s="18" t="s">
        <v>572</v>
      </c>
      <c r="E329" s="19" t="s">
        <v>500</v>
      </c>
      <c r="F329" s="20">
        <v>94.24</v>
      </c>
      <c r="G329" s="21"/>
      <c r="H329" s="22">
        <f t="shared" si="29"/>
        <v>0</v>
      </c>
    </row>
    <row r="330" spans="2:8" s="38" customFormat="1" ht="15">
      <c r="B330" s="17" t="s">
        <v>27</v>
      </c>
      <c r="C330" s="23">
        <v>11050</v>
      </c>
      <c r="D330" s="18" t="s">
        <v>573</v>
      </c>
      <c r="E330" s="19" t="s">
        <v>574</v>
      </c>
      <c r="F330" s="20">
        <v>62.89</v>
      </c>
      <c r="G330" s="21"/>
      <c r="H330" s="22">
        <f t="shared" si="29"/>
        <v>0</v>
      </c>
    </row>
    <row r="331" spans="2:8" s="38" customFormat="1" ht="15">
      <c r="B331" s="17" t="s">
        <v>27</v>
      </c>
      <c r="C331" s="23" t="s">
        <v>575</v>
      </c>
      <c r="D331" s="18" t="s">
        <v>576</v>
      </c>
      <c r="E331" s="19" t="s">
        <v>394</v>
      </c>
      <c r="F331" s="20">
        <v>125.78</v>
      </c>
      <c r="G331" s="21"/>
      <c r="H331" s="22">
        <f t="shared" si="29"/>
        <v>0</v>
      </c>
    </row>
    <row r="332" spans="2:8" s="38" customFormat="1" ht="15">
      <c r="B332" s="17" t="s">
        <v>23</v>
      </c>
      <c r="C332" s="17" t="s">
        <v>577</v>
      </c>
      <c r="D332" s="18" t="s">
        <v>578</v>
      </c>
      <c r="E332" s="19" t="s">
        <v>389</v>
      </c>
      <c r="F332" s="20">
        <v>9.76</v>
      </c>
      <c r="G332" s="21"/>
      <c r="H332" s="22">
        <f t="shared" si="29"/>
        <v>0</v>
      </c>
    </row>
    <row r="333" spans="2:8" s="38" customFormat="1" ht="15">
      <c r="B333" s="17" t="s">
        <v>23</v>
      </c>
      <c r="C333" s="17" t="s">
        <v>579</v>
      </c>
      <c r="D333" s="18" t="s">
        <v>580</v>
      </c>
      <c r="E333" s="19" t="s">
        <v>581</v>
      </c>
      <c r="F333" s="20">
        <v>5.99</v>
      </c>
      <c r="G333" s="21"/>
      <c r="H333" s="22">
        <f t="shared" si="29"/>
        <v>0</v>
      </c>
    </row>
    <row r="334" spans="2:8" s="38" customFormat="1" ht="15">
      <c r="B334" s="17" t="s">
        <v>23</v>
      </c>
      <c r="C334" s="17" t="s">
        <v>582</v>
      </c>
      <c r="D334" s="18" t="s">
        <v>583</v>
      </c>
      <c r="E334" s="19" t="s">
        <v>389</v>
      </c>
      <c r="F334" s="20">
        <v>10.55</v>
      </c>
      <c r="G334" s="21"/>
      <c r="H334" s="22">
        <f t="shared" si="29"/>
        <v>0</v>
      </c>
    </row>
    <row r="335" spans="2:8" s="38" customFormat="1" ht="15">
      <c r="B335" s="17" t="s">
        <v>23</v>
      </c>
      <c r="C335" s="17" t="s">
        <v>584</v>
      </c>
      <c r="D335" s="18" t="s">
        <v>585</v>
      </c>
      <c r="E335" s="19" t="s">
        <v>563</v>
      </c>
      <c r="F335" s="20">
        <v>3.55</v>
      </c>
      <c r="G335" s="21"/>
      <c r="H335" s="22">
        <f t="shared" si="29"/>
        <v>0</v>
      </c>
    </row>
    <row r="336" spans="2:8" s="66" customFormat="1" ht="15">
      <c r="B336" s="24" t="s">
        <v>27</v>
      </c>
      <c r="C336" s="25">
        <v>16610</v>
      </c>
      <c r="D336" s="65" t="s">
        <v>586</v>
      </c>
      <c r="E336" s="26" t="s">
        <v>587</v>
      </c>
      <c r="F336" s="27">
        <v>54</v>
      </c>
      <c r="G336" s="28"/>
      <c r="H336" s="29">
        <f t="shared" si="29"/>
        <v>0</v>
      </c>
    </row>
    <row r="337" spans="2:8" s="38" customFormat="1" ht="15">
      <c r="B337" s="17" t="s">
        <v>23</v>
      </c>
      <c r="C337" s="17" t="s">
        <v>588</v>
      </c>
      <c r="D337" s="18" t="s">
        <v>589</v>
      </c>
      <c r="E337" s="19" t="s">
        <v>563</v>
      </c>
      <c r="F337" s="20">
        <v>3.71</v>
      </c>
      <c r="G337" s="21"/>
      <c r="H337" s="22">
        <f t="shared" si="29"/>
        <v>0</v>
      </c>
    </row>
    <row r="338" spans="2:8" s="38" customFormat="1" ht="15">
      <c r="B338" s="17" t="s">
        <v>23</v>
      </c>
      <c r="C338" s="17" t="s">
        <v>590</v>
      </c>
      <c r="D338" s="18" t="s">
        <v>591</v>
      </c>
      <c r="E338" s="19" t="s">
        <v>563</v>
      </c>
      <c r="F338" s="20">
        <v>4.5</v>
      </c>
      <c r="G338" s="21"/>
      <c r="H338" s="22">
        <f t="shared" si="29"/>
        <v>0</v>
      </c>
    </row>
    <row r="339" spans="2:8" s="38" customFormat="1" ht="15">
      <c r="B339" s="17" t="s">
        <v>23</v>
      </c>
      <c r="C339" s="17" t="s">
        <v>592</v>
      </c>
      <c r="D339" s="18" t="s">
        <v>593</v>
      </c>
      <c r="E339" s="19" t="s">
        <v>22</v>
      </c>
      <c r="F339" s="20">
        <v>2.29</v>
      </c>
      <c r="G339" s="21"/>
      <c r="H339" s="22">
        <f t="shared" si="29"/>
        <v>0</v>
      </c>
    </row>
    <row r="340" spans="2:8" s="38" customFormat="1" ht="15">
      <c r="B340" s="11" t="s">
        <v>23</v>
      </c>
      <c r="C340" s="11" t="s">
        <v>594</v>
      </c>
      <c r="D340" s="12" t="s">
        <v>595</v>
      </c>
      <c r="E340" s="13" t="s">
        <v>563</v>
      </c>
      <c r="F340" s="14">
        <v>2.5</v>
      </c>
      <c r="G340" s="15"/>
      <c r="H340" s="16">
        <f t="shared" si="29"/>
        <v>0</v>
      </c>
    </row>
    <row r="341" spans="4:5" s="38" customFormat="1" ht="15">
      <c r="D341" s="59"/>
      <c r="E341" s="60"/>
    </row>
    <row r="342" spans="2:8" s="38" customFormat="1" ht="15">
      <c r="B342" s="88" t="s">
        <v>596</v>
      </c>
      <c r="C342" s="88"/>
      <c r="D342" s="88"/>
      <c r="E342" s="88"/>
      <c r="F342" s="88"/>
      <c r="G342" s="88"/>
      <c r="H342" s="88"/>
    </row>
    <row r="343" spans="2:8" s="38" customFormat="1" ht="15">
      <c r="B343" s="17" t="s">
        <v>19</v>
      </c>
      <c r="C343" s="17" t="s">
        <v>597</v>
      </c>
      <c r="D343" s="18" t="s">
        <v>598</v>
      </c>
      <c r="E343" s="19" t="s">
        <v>599</v>
      </c>
      <c r="F343" s="20">
        <v>142</v>
      </c>
      <c r="G343" s="21"/>
      <c r="H343" s="22">
        <f aca="true" t="shared" si="30" ref="H343">G343*F343</f>
        <v>0</v>
      </c>
    </row>
    <row r="344" spans="2:8" s="38" customFormat="1" ht="15">
      <c r="B344" s="17" t="s">
        <v>19</v>
      </c>
      <c r="C344" s="17" t="s">
        <v>600</v>
      </c>
      <c r="D344" s="18" t="s">
        <v>598</v>
      </c>
      <c r="E344" s="19" t="s">
        <v>490</v>
      </c>
      <c r="F344" s="20">
        <v>333</v>
      </c>
      <c r="G344" s="21"/>
      <c r="H344" s="22">
        <f>G344*F344</f>
        <v>0</v>
      </c>
    </row>
    <row r="345" spans="2:8" s="38" customFormat="1" ht="15">
      <c r="B345" s="17" t="s">
        <v>19</v>
      </c>
      <c r="C345" s="17" t="s">
        <v>601</v>
      </c>
      <c r="D345" s="18" t="s">
        <v>598</v>
      </c>
      <c r="E345" s="19" t="s">
        <v>492</v>
      </c>
      <c r="F345" s="20">
        <v>240</v>
      </c>
      <c r="G345" s="21"/>
      <c r="H345" s="22">
        <f aca="true" t="shared" si="31" ref="H345">G345*F345</f>
        <v>0</v>
      </c>
    </row>
    <row r="346" spans="2:8" s="38" customFormat="1" ht="15">
      <c r="B346" s="17" t="s">
        <v>19</v>
      </c>
      <c r="C346" s="17" t="s">
        <v>602</v>
      </c>
      <c r="D346" s="18" t="s">
        <v>598</v>
      </c>
      <c r="E346" s="19" t="s">
        <v>496</v>
      </c>
      <c r="F346" s="20">
        <v>170</v>
      </c>
      <c r="G346" s="21"/>
      <c r="H346" s="22">
        <f>G346*F346</f>
        <v>0</v>
      </c>
    </row>
    <row r="347" spans="2:8" s="38" customFormat="1" ht="15">
      <c r="B347" s="17" t="s">
        <v>19</v>
      </c>
      <c r="C347" s="17" t="s">
        <v>603</v>
      </c>
      <c r="D347" s="18" t="s">
        <v>598</v>
      </c>
      <c r="E347" s="19" t="s">
        <v>498</v>
      </c>
      <c r="F347" s="20">
        <v>200</v>
      </c>
      <c r="G347" s="21"/>
      <c r="H347" s="22">
        <f>G347*F347</f>
        <v>0</v>
      </c>
    </row>
    <row r="348" spans="2:8" s="38" customFormat="1" ht="15">
      <c r="B348" s="17" t="s">
        <v>23</v>
      </c>
      <c r="C348" s="17" t="s">
        <v>604</v>
      </c>
      <c r="D348" s="18" t="s">
        <v>605</v>
      </c>
      <c r="E348" s="19" t="s">
        <v>606</v>
      </c>
      <c r="F348" s="20">
        <v>21.5</v>
      </c>
      <c r="G348" s="21"/>
      <c r="H348" s="22">
        <f aca="true" t="shared" si="32" ref="H348:H349">G348*F348</f>
        <v>0</v>
      </c>
    </row>
    <row r="349" spans="2:8" s="38" customFormat="1" ht="15">
      <c r="B349" s="17" t="s">
        <v>23</v>
      </c>
      <c r="C349" s="17" t="s">
        <v>607</v>
      </c>
      <c r="D349" s="18" t="s">
        <v>608</v>
      </c>
      <c r="E349" s="19" t="s">
        <v>563</v>
      </c>
      <c r="F349" s="20">
        <v>6.45</v>
      </c>
      <c r="G349" s="21"/>
      <c r="H349" s="22">
        <f t="shared" si="32"/>
        <v>0</v>
      </c>
    </row>
    <row r="350" spans="2:8" s="38" customFormat="1" ht="15">
      <c r="B350" s="17" t="s">
        <v>23</v>
      </c>
      <c r="C350" s="17" t="s">
        <v>609</v>
      </c>
      <c r="D350" s="18" t="s">
        <v>610</v>
      </c>
      <c r="E350" s="19" t="s">
        <v>563</v>
      </c>
      <c r="F350" s="20">
        <v>18.29</v>
      </c>
      <c r="G350" s="21"/>
      <c r="H350" s="22">
        <f t="shared" si="0"/>
        <v>0</v>
      </c>
    </row>
    <row r="351" spans="4:5" s="38" customFormat="1" ht="15">
      <c r="D351" s="59"/>
      <c r="E351" s="60"/>
    </row>
    <row r="352" spans="2:8" s="38" customFormat="1" ht="15">
      <c r="B352" s="88" t="s">
        <v>611</v>
      </c>
      <c r="C352" s="88"/>
      <c r="D352" s="88"/>
      <c r="E352" s="88"/>
      <c r="F352" s="88"/>
      <c r="G352" s="88"/>
      <c r="H352" s="88"/>
    </row>
    <row r="353" spans="2:8" s="38" customFormat="1" ht="15">
      <c r="B353" s="17" t="s">
        <v>23</v>
      </c>
      <c r="C353" s="17" t="s">
        <v>612</v>
      </c>
      <c r="D353" s="18" t="s">
        <v>613</v>
      </c>
      <c r="E353" s="19" t="s">
        <v>614</v>
      </c>
      <c r="F353" s="20">
        <v>6.45</v>
      </c>
      <c r="G353" s="21"/>
      <c r="H353" s="22">
        <f>G353*F353</f>
        <v>0</v>
      </c>
    </row>
    <row r="354" spans="2:8" s="38" customFormat="1" ht="15">
      <c r="B354" s="17" t="s">
        <v>23</v>
      </c>
      <c r="C354" s="17" t="s">
        <v>615</v>
      </c>
      <c r="D354" s="18" t="s">
        <v>616</v>
      </c>
      <c r="E354" s="19" t="s">
        <v>389</v>
      </c>
      <c r="F354" s="20">
        <v>14.59</v>
      </c>
      <c r="G354" s="21"/>
      <c r="H354" s="22">
        <f t="shared" si="0"/>
        <v>0</v>
      </c>
    </row>
    <row r="355" spans="2:8" s="66" customFormat="1" ht="15">
      <c r="B355" s="24" t="s">
        <v>27</v>
      </c>
      <c r="C355" s="25" t="s">
        <v>617</v>
      </c>
      <c r="D355" s="65" t="s">
        <v>618</v>
      </c>
      <c r="E355" s="26" t="s">
        <v>498</v>
      </c>
      <c r="F355" s="27">
        <v>27</v>
      </c>
      <c r="G355" s="28"/>
      <c r="H355" s="29">
        <f>G355*F355</f>
        <v>0</v>
      </c>
    </row>
    <row r="356" spans="2:8" s="38" customFormat="1" ht="15">
      <c r="B356" s="17" t="s">
        <v>27</v>
      </c>
      <c r="C356" s="23">
        <v>7403</v>
      </c>
      <c r="D356" s="18" t="s">
        <v>619</v>
      </c>
      <c r="E356" s="19" t="s">
        <v>500</v>
      </c>
      <c r="F356" s="20">
        <v>56.11</v>
      </c>
      <c r="G356" s="21"/>
      <c r="H356" s="22">
        <f>G356*F356</f>
        <v>0</v>
      </c>
    </row>
    <row r="357" spans="2:8" s="38" customFormat="1" ht="15">
      <c r="B357" s="17" t="s">
        <v>27</v>
      </c>
      <c r="C357" s="23">
        <v>2843</v>
      </c>
      <c r="D357" s="18" t="s">
        <v>620</v>
      </c>
      <c r="E357" s="19" t="s">
        <v>500</v>
      </c>
      <c r="F357" s="20">
        <v>129.01</v>
      </c>
      <c r="G357" s="21"/>
      <c r="H357" s="22">
        <f>G357*F357</f>
        <v>0</v>
      </c>
    </row>
    <row r="358" spans="2:8" s="38" customFormat="1" ht="15">
      <c r="B358" s="17" t="s">
        <v>27</v>
      </c>
      <c r="C358" s="23">
        <v>7343</v>
      </c>
      <c r="D358" s="18" t="s">
        <v>621</v>
      </c>
      <c r="E358" s="19" t="s">
        <v>500</v>
      </c>
      <c r="F358" s="20">
        <v>183.11</v>
      </c>
      <c r="G358" s="21"/>
      <c r="H358" s="22">
        <f aca="true" t="shared" si="33" ref="H358:H359">G358*F358</f>
        <v>0</v>
      </c>
    </row>
    <row r="359" spans="2:8" s="38" customFormat="1" ht="15">
      <c r="B359" s="17" t="s">
        <v>27</v>
      </c>
      <c r="C359" s="23">
        <v>7083</v>
      </c>
      <c r="D359" s="18" t="s">
        <v>622</v>
      </c>
      <c r="E359" s="19" t="s">
        <v>500</v>
      </c>
      <c r="F359" s="20">
        <v>135.49</v>
      </c>
      <c r="G359" s="21"/>
      <c r="H359" s="22">
        <f t="shared" si="33"/>
        <v>0</v>
      </c>
    </row>
    <row r="360" spans="2:8" s="38" customFormat="1" ht="15">
      <c r="B360" s="17" t="s">
        <v>27</v>
      </c>
      <c r="C360" s="23">
        <v>16910</v>
      </c>
      <c r="D360" s="18" t="s">
        <v>623</v>
      </c>
      <c r="E360" s="19" t="s">
        <v>500</v>
      </c>
      <c r="F360" s="20">
        <v>105.47</v>
      </c>
      <c r="G360" s="21"/>
      <c r="H360" s="22">
        <f aca="true" t="shared" si="34" ref="H360">G360*F360</f>
        <v>0</v>
      </c>
    </row>
    <row r="361" spans="2:8" s="38" customFormat="1" ht="15">
      <c r="B361" s="17" t="s">
        <v>23</v>
      </c>
      <c r="C361" s="23" t="s">
        <v>624</v>
      </c>
      <c r="D361" s="18" t="s">
        <v>625</v>
      </c>
      <c r="E361" s="19" t="s">
        <v>389</v>
      </c>
      <c r="F361" s="20">
        <v>17.33</v>
      </c>
      <c r="G361" s="21"/>
      <c r="H361" s="22">
        <f aca="true" t="shared" si="35" ref="H361">G361*F361</f>
        <v>0</v>
      </c>
    </row>
    <row r="362" spans="2:8" s="38" customFormat="1" ht="15">
      <c r="B362" s="44"/>
      <c r="C362" s="54"/>
      <c r="D362" s="42"/>
      <c r="E362" s="45"/>
      <c r="F362" s="46"/>
      <c r="G362" s="47"/>
      <c r="H362" s="48"/>
    </row>
    <row r="363" spans="2:8" s="38" customFormat="1" ht="15">
      <c r="B363" s="88" t="s">
        <v>626</v>
      </c>
      <c r="C363" s="88"/>
      <c r="D363" s="88"/>
      <c r="E363" s="88"/>
      <c r="F363" s="88"/>
      <c r="G363" s="88"/>
      <c r="H363" s="88"/>
    </row>
    <row r="364" spans="2:8" s="38" customFormat="1" ht="15">
      <c r="B364" s="17" t="s">
        <v>23</v>
      </c>
      <c r="C364" s="17" t="s">
        <v>627</v>
      </c>
      <c r="D364" s="18" t="s">
        <v>628</v>
      </c>
      <c r="E364" s="19" t="s">
        <v>22</v>
      </c>
      <c r="F364" s="20">
        <v>85.99</v>
      </c>
      <c r="G364" s="21"/>
      <c r="H364" s="22">
        <f aca="true" t="shared" si="36" ref="H364:H374">G364*F364</f>
        <v>0</v>
      </c>
    </row>
    <row r="365" spans="2:8" s="38" customFormat="1" ht="15">
      <c r="B365" s="17" t="s">
        <v>23</v>
      </c>
      <c r="C365" s="17" t="s">
        <v>629</v>
      </c>
      <c r="D365" s="18" t="s">
        <v>630</v>
      </c>
      <c r="E365" s="19" t="s">
        <v>631</v>
      </c>
      <c r="F365" s="20">
        <v>27.5</v>
      </c>
      <c r="G365" s="21"/>
      <c r="H365" s="22">
        <f t="shared" si="36"/>
        <v>0</v>
      </c>
    </row>
    <row r="366" spans="2:8" s="38" customFormat="1" ht="15">
      <c r="B366" s="17" t="s">
        <v>23</v>
      </c>
      <c r="C366" s="17" t="s">
        <v>632</v>
      </c>
      <c r="D366" s="18" t="s">
        <v>633</v>
      </c>
      <c r="E366" s="19" t="s">
        <v>631</v>
      </c>
      <c r="F366" s="20">
        <v>23.99</v>
      </c>
      <c r="G366" s="21"/>
      <c r="H366" s="22">
        <f t="shared" si="36"/>
        <v>0</v>
      </c>
    </row>
    <row r="367" spans="2:8" s="38" customFormat="1" ht="15">
      <c r="B367" s="17" t="s">
        <v>23</v>
      </c>
      <c r="C367" s="17" t="s">
        <v>634</v>
      </c>
      <c r="D367" s="18" t="s">
        <v>635</v>
      </c>
      <c r="E367" s="19" t="s">
        <v>631</v>
      </c>
      <c r="F367" s="20">
        <v>49.99</v>
      </c>
      <c r="G367" s="21"/>
      <c r="H367" s="22">
        <f t="shared" si="36"/>
        <v>0</v>
      </c>
    </row>
    <row r="368" spans="2:8" s="38" customFormat="1" ht="15">
      <c r="B368" s="17" t="s">
        <v>23</v>
      </c>
      <c r="C368" s="17" t="s">
        <v>636</v>
      </c>
      <c r="D368" s="18" t="s">
        <v>637</v>
      </c>
      <c r="E368" s="19" t="s">
        <v>638</v>
      </c>
      <c r="F368" s="20">
        <v>42.99</v>
      </c>
      <c r="G368" s="21"/>
      <c r="H368" s="22">
        <f>G368*F368</f>
        <v>0</v>
      </c>
    </row>
    <row r="369" spans="2:8" s="38" customFormat="1" ht="15">
      <c r="B369" s="17" t="s">
        <v>23</v>
      </c>
      <c r="C369" s="17" t="s">
        <v>639</v>
      </c>
      <c r="D369" s="18" t="s">
        <v>640</v>
      </c>
      <c r="E369" s="19" t="s">
        <v>641</v>
      </c>
      <c r="F369" s="20">
        <v>31.95</v>
      </c>
      <c r="G369" s="21"/>
      <c r="H369" s="22">
        <f>G369*F369</f>
        <v>0</v>
      </c>
    </row>
    <row r="370" spans="2:8" s="38" customFormat="1" ht="15">
      <c r="B370" s="17" t="s">
        <v>23</v>
      </c>
      <c r="C370" s="17" t="s">
        <v>642</v>
      </c>
      <c r="D370" s="18" t="s">
        <v>643</v>
      </c>
      <c r="E370" s="19" t="s">
        <v>641</v>
      </c>
      <c r="F370" s="20">
        <v>25.95</v>
      </c>
      <c r="G370" s="21"/>
      <c r="H370" s="22">
        <f>G370*F370</f>
        <v>0</v>
      </c>
    </row>
    <row r="371" spans="2:8" s="38" customFormat="1" ht="15">
      <c r="B371" s="17" t="s">
        <v>23</v>
      </c>
      <c r="C371" s="17" t="s">
        <v>644</v>
      </c>
      <c r="D371" s="18" t="s">
        <v>645</v>
      </c>
      <c r="E371" s="19" t="s">
        <v>646</v>
      </c>
      <c r="F371" s="20">
        <v>29.99</v>
      </c>
      <c r="G371" s="21"/>
      <c r="H371" s="22">
        <f>G371*F371</f>
        <v>0</v>
      </c>
    </row>
    <row r="372" spans="2:8" s="38" customFormat="1" ht="15">
      <c r="B372" s="17" t="s">
        <v>23</v>
      </c>
      <c r="C372" s="17" t="s">
        <v>647</v>
      </c>
      <c r="D372" s="18" t="s">
        <v>648</v>
      </c>
      <c r="E372" s="19" t="s">
        <v>22</v>
      </c>
      <c r="F372" s="20">
        <v>0</v>
      </c>
      <c r="G372" s="21"/>
      <c r="H372" s="22">
        <f>G372*F372</f>
        <v>0</v>
      </c>
    </row>
    <row r="373" spans="2:8" s="38" customFormat="1" ht="15">
      <c r="B373" s="17" t="s">
        <v>23</v>
      </c>
      <c r="C373" s="17" t="s">
        <v>649</v>
      </c>
      <c r="D373" s="18" t="s">
        <v>650</v>
      </c>
      <c r="E373" s="19" t="s">
        <v>22</v>
      </c>
      <c r="F373" s="20">
        <v>39.99</v>
      </c>
      <c r="G373" s="21"/>
      <c r="H373" s="22">
        <f t="shared" si="36"/>
        <v>0</v>
      </c>
    </row>
    <row r="374" spans="2:8" s="38" customFormat="1" ht="15">
      <c r="B374" s="17" t="s">
        <v>23</v>
      </c>
      <c r="C374" s="17" t="s">
        <v>651</v>
      </c>
      <c r="D374" s="18" t="s">
        <v>652</v>
      </c>
      <c r="E374" s="19" t="s">
        <v>653</v>
      </c>
      <c r="F374" s="20">
        <v>30.99</v>
      </c>
      <c r="G374" s="21"/>
      <c r="H374" s="22">
        <f t="shared" si="36"/>
        <v>0</v>
      </c>
    </row>
    <row r="375" spans="5:7" s="38" customFormat="1" ht="15">
      <c r="E375" s="59"/>
      <c r="F375" s="67"/>
      <c r="G375" s="59"/>
    </row>
    <row r="376" spans="2:8" s="38" customFormat="1" ht="15">
      <c r="B376" s="88" t="s">
        <v>654</v>
      </c>
      <c r="C376" s="88"/>
      <c r="D376" s="88"/>
      <c r="E376" s="88"/>
      <c r="F376" s="88"/>
      <c r="G376" s="88"/>
      <c r="H376" s="88"/>
    </row>
    <row r="377" spans="2:8" s="38" customFormat="1" ht="15">
      <c r="B377" s="17" t="s">
        <v>23</v>
      </c>
      <c r="C377" s="17" t="s">
        <v>655</v>
      </c>
      <c r="D377" s="18" t="s">
        <v>656</v>
      </c>
      <c r="E377" s="19" t="s">
        <v>657</v>
      </c>
      <c r="F377" s="20">
        <v>16.99</v>
      </c>
      <c r="G377" s="21"/>
      <c r="H377" s="22">
        <f>G377*F377</f>
        <v>0</v>
      </c>
    </row>
    <row r="378" spans="2:8" s="38" customFormat="1" ht="15">
      <c r="B378" s="17" t="s">
        <v>23</v>
      </c>
      <c r="C378" s="17" t="s">
        <v>658</v>
      </c>
      <c r="D378" s="18" t="s">
        <v>659</v>
      </c>
      <c r="E378" s="19" t="s">
        <v>660</v>
      </c>
      <c r="F378" s="20">
        <v>17.15</v>
      </c>
      <c r="G378" s="21"/>
      <c r="H378" s="22">
        <f aca="true" t="shared" si="37" ref="H378:H384">G378*F378</f>
        <v>0</v>
      </c>
    </row>
    <row r="379" spans="2:8" s="38" customFormat="1" ht="15">
      <c r="B379" s="17" t="s">
        <v>23</v>
      </c>
      <c r="C379" s="17" t="s">
        <v>661</v>
      </c>
      <c r="D379" s="18" t="s">
        <v>662</v>
      </c>
      <c r="E379" s="19" t="s">
        <v>663</v>
      </c>
      <c r="F379" s="20">
        <v>19</v>
      </c>
      <c r="G379" s="21"/>
      <c r="H379" s="22">
        <f t="shared" si="37"/>
        <v>0</v>
      </c>
    </row>
    <row r="380" spans="2:8" s="38" customFormat="1" ht="15">
      <c r="B380" s="17" t="s">
        <v>23</v>
      </c>
      <c r="C380" s="17" t="s">
        <v>664</v>
      </c>
      <c r="D380" s="18" t="s">
        <v>665</v>
      </c>
      <c r="E380" s="19" t="s">
        <v>663</v>
      </c>
      <c r="F380" s="20">
        <v>16</v>
      </c>
      <c r="G380" s="21"/>
      <c r="H380" s="22">
        <f t="shared" si="37"/>
        <v>0</v>
      </c>
    </row>
    <row r="381" spans="2:8" s="38" customFormat="1" ht="15">
      <c r="B381" s="17" t="s">
        <v>23</v>
      </c>
      <c r="C381" s="17" t="s">
        <v>666</v>
      </c>
      <c r="D381" s="18" t="s">
        <v>667</v>
      </c>
      <c r="E381" s="19" t="s">
        <v>663</v>
      </c>
      <c r="F381" s="20">
        <v>16.99</v>
      </c>
      <c r="G381" s="21"/>
      <c r="H381" s="22">
        <f t="shared" si="37"/>
        <v>0</v>
      </c>
    </row>
    <row r="382" spans="2:8" s="38" customFormat="1" ht="15">
      <c r="B382" s="17" t="s">
        <v>23</v>
      </c>
      <c r="C382" s="17" t="s">
        <v>668</v>
      </c>
      <c r="D382" s="18" t="s">
        <v>669</v>
      </c>
      <c r="E382" s="19" t="s">
        <v>670</v>
      </c>
      <c r="F382" s="20">
        <v>17.99</v>
      </c>
      <c r="G382" s="21"/>
      <c r="H382" s="22">
        <f t="shared" si="37"/>
        <v>0</v>
      </c>
    </row>
    <row r="383" spans="2:8" s="38" customFormat="1" ht="15">
      <c r="B383" s="17" t="s">
        <v>23</v>
      </c>
      <c r="C383" s="17" t="s">
        <v>671</v>
      </c>
      <c r="D383" s="18" t="s">
        <v>672</v>
      </c>
      <c r="E383" s="19" t="s">
        <v>670</v>
      </c>
      <c r="F383" s="20">
        <v>16.99</v>
      </c>
      <c r="G383" s="21"/>
      <c r="H383" s="22">
        <f t="shared" si="37"/>
        <v>0</v>
      </c>
    </row>
    <row r="384" spans="2:8" s="38" customFormat="1" ht="15">
      <c r="B384" s="17" t="s">
        <v>23</v>
      </c>
      <c r="C384" s="17" t="s">
        <v>673</v>
      </c>
      <c r="D384" s="18" t="s">
        <v>674</v>
      </c>
      <c r="E384" s="19" t="s">
        <v>675</v>
      </c>
      <c r="F384" s="20">
        <v>16</v>
      </c>
      <c r="G384" s="21"/>
      <c r="H384" s="22">
        <f t="shared" si="37"/>
        <v>0</v>
      </c>
    </row>
    <row r="385" spans="5:7" s="38" customFormat="1" ht="15">
      <c r="E385" s="59"/>
      <c r="F385" s="67"/>
      <c r="G385" s="59"/>
    </row>
    <row r="386" spans="5:6" s="38" customFormat="1" ht="15">
      <c r="E386" s="59"/>
      <c r="F386" s="67"/>
    </row>
    <row r="387" spans="5:8" s="38" customFormat="1" ht="19.9" customHeight="1">
      <c r="E387" s="90" t="s">
        <v>676</v>
      </c>
      <c r="F387" s="90"/>
      <c r="G387" s="90"/>
      <c r="H387" s="68">
        <f>SUM(H24:H386)</f>
        <v>0</v>
      </c>
    </row>
    <row r="388" spans="5:8" s="38" customFormat="1" ht="19.9" customHeight="1">
      <c r="E388" s="90" t="s">
        <v>677</v>
      </c>
      <c r="F388" s="90"/>
      <c r="G388" s="90"/>
      <c r="H388" s="68">
        <f>H387*14.975%</f>
        <v>0</v>
      </c>
    </row>
    <row r="389" spans="4:8" s="38" customFormat="1" ht="28.15" customHeight="1" thickBot="1">
      <c r="D389" s="69" t="s">
        <v>678</v>
      </c>
      <c r="E389" s="107" t="s">
        <v>679</v>
      </c>
      <c r="F389" s="107"/>
      <c r="G389" s="107"/>
      <c r="H389" s="70">
        <f>H387+H388</f>
        <v>0</v>
      </c>
    </row>
    <row r="390" spans="4:8" ht="28.15" customHeight="1">
      <c r="D390" s="41"/>
      <c r="E390" s="57"/>
      <c r="F390" s="57"/>
      <c r="G390" s="57"/>
      <c r="H390" s="58"/>
    </row>
    <row r="391" spans="4:8" ht="28.15" customHeight="1">
      <c r="D391" s="41"/>
      <c r="E391" s="57"/>
      <c r="F391" s="57"/>
      <c r="G391" s="57"/>
      <c r="H391" s="58"/>
    </row>
    <row r="394" spans="2:8" ht="14.45" customHeight="1">
      <c r="B394" s="105" t="s">
        <v>680</v>
      </c>
      <c r="C394" s="105"/>
      <c r="D394" s="105"/>
      <c r="E394" s="105"/>
      <c r="F394" s="105"/>
      <c r="G394" s="105"/>
      <c r="H394" s="105"/>
    </row>
    <row r="395" spans="2:8" ht="14.45" customHeight="1">
      <c r="B395" s="30"/>
      <c r="C395" s="52"/>
      <c r="D395" s="31"/>
      <c r="E395" s="31"/>
      <c r="F395" s="31"/>
      <c r="G395" s="31"/>
      <c r="H395" s="31"/>
    </row>
    <row r="396" spans="2:6" ht="14.45" customHeight="1">
      <c r="B396" s="32"/>
      <c r="C396" s="53" t="s">
        <v>681</v>
      </c>
      <c r="D396" s="34"/>
      <c r="E396" s="85"/>
      <c r="F396" s="35"/>
    </row>
    <row r="397" spans="2:6" ht="15">
      <c r="B397" s="32"/>
      <c r="C397" s="53"/>
      <c r="D397" s="36"/>
      <c r="E397" s="85"/>
      <c r="F397" s="35"/>
    </row>
    <row r="398" spans="2:6" ht="14.45" customHeight="1">
      <c r="B398" s="32"/>
      <c r="C398" s="53" t="s">
        <v>682</v>
      </c>
      <c r="D398" s="34"/>
      <c r="E398" s="85"/>
      <c r="F398" s="35"/>
    </row>
    <row r="399" spans="2:8" ht="15">
      <c r="B399" s="32"/>
      <c r="C399" s="53"/>
      <c r="D399" s="36"/>
      <c r="E399" s="85"/>
      <c r="F399" s="104"/>
      <c r="G399" s="104"/>
      <c r="H399" s="104"/>
    </row>
    <row r="400" spans="2:8" ht="14.45" customHeight="1">
      <c r="B400" s="32"/>
      <c r="C400" s="53" t="s">
        <v>683</v>
      </c>
      <c r="D400" s="34"/>
      <c r="E400" s="85" t="s">
        <v>684</v>
      </c>
      <c r="F400" s="104"/>
      <c r="G400" s="104"/>
      <c r="H400" s="104"/>
    </row>
    <row r="401" spans="2:6" ht="15">
      <c r="B401" s="32"/>
      <c r="C401" s="53"/>
      <c r="D401" s="33"/>
      <c r="E401" s="85"/>
      <c r="F401" s="35"/>
    </row>
    <row r="403" spans="3:8" ht="14.45" customHeight="1">
      <c r="C403" s="92" t="s">
        <v>685</v>
      </c>
      <c r="D403" s="92"/>
      <c r="E403" s="92"/>
      <c r="F403" s="92"/>
      <c r="G403" s="92"/>
      <c r="H403" s="92"/>
    </row>
  </sheetData>
  <mergeCells count="31">
    <mergeCell ref="B1:H1"/>
    <mergeCell ref="C403:H403"/>
    <mergeCell ref="B8:C8"/>
    <mergeCell ref="B23:H23"/>
    <mergeCell ref="B342:H342"/>
    <mergeCell ref="B9:C9"/>
    <mergeCell ref="B15:C15"/>
    <mergeCell ref="B16:C16"/>
    <mergeCell ref="F9:H9"/>
    <mergeCell ref="F10:H11"/>
    <mergeCell ref="G7:H7"/>
    <mergeCell ref="B2:G6"/>
    <mergeCell ref="F399:H400"/>
    <mergeCell ref="B394:H394"/>
    <mergeCell ref="C20:D20"/>
    <mergeCell ref="E389:G389"/>
    <mergeCell ref="B376:H376"/>
    <mergeCell ref="B363:H363"/>
    <mergeCell ref="B22:C22"/>
    <mergeCell ref="E387:G387"/>
    <mergeCell ref="E388:G388"/>
    <mergeCell ref="B51:H51"/>
    <mergeCell ref="B65:H65"/>
    <mergeCell ref="B91:H91"/>
    <mergeCell ref="B103:H103"/>
    <mergeCell ref="B155:H155"/>
    <mergeCell ref="B232:H232"/>
    <mergeCell ref="B249:H249"/>
    <mergeCell ref="B320:H320"/>
    <mergeCell ref="B352:H352"/>
    <mergeCell ref="B85:H85"/>
  </mergeCells>
  <printOptions/>
  <pageMargins left="0.6138888888888889" right="0.4724409448818898" top="0.3937007874015748" bottom="0.7874015748031497" header="0.31496062992125984" footer="0.1968503937007874"/>
  <pageSetup fitToHeight="0" fitToWidth="1" horizontalDpi="600" verticalDpi="600" orientation="portrait" scale="48" r:id="rId3"/>
  <headerFooter>
    <oddFooter>&amp;L&amp;G
&amp;C&amp;G</oddFooter>
  </headerFooter>
  <rowBreaks count="5" manualBreakCount="5">
    <brk id="63" max="16383" man="1"/>
    <brk id="102" max="16383" man="1"/>
    <brk id="154" max="16383" man="1"/>
    <brk id="248" max="16383" man="1"/>
    <brk id="341" max="16383" man="1"/>
  </rowBreaks>
  <drawing r:id="rId1"/>
  <legacyDrawingHF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FD546B9104714FAE8697ED4246084D" ma:contentTypeVersion="2" ma:contentTypeDescription="Crée un document." ma:contentTypeScope="" ma:versionID="4e206fbb7646d8c0bdcc14cdc468ed00">
  <xsd:schema xmlns:xsd="http://www.w3.org/2001/XMLSchema" xmlns:xs="http://www.w3.org/2001/XMLSchema" xmlns:p="http://schemas.microsoft.com/office/2006/metadata/properties" xmlns:ns2="bb94bf7b-801e-4b6d-8d0b-1bb5ab43be3c" targetNamespace="http://schemas.microsoft.com/office/2006/metadata/properties" ma:root="true" ma:fieldsID="27c9a2718b0a1cc8adb919b1cb59f87a" ns2:_="">
    <xsd:import namespace="bb94bf7b-801e-4b6d-8d0b-1bb5ab43be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4bf7b-801e-4b6d-8d0b-1bb5ab43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92C0E0-56DB-4350-AAE2-9EBD7AD632DB}"/>
</file>

<file path=customXml/itemProps2.xml><?xml version="1.0" encoding="utf-8"?>
<ds:datastoreItem xmlns:ds="http://schemas.openxmlformats.org/officeDocument/2006/customXml" ds:itemID="{F621303E-2F66-404D-8E20-CC448CB38D38}"/>
</file>

<file path=customXml/itemProps3.xml><?xml version="1.0" encoding="utf-8"?>
<ds:datastoreItem xmlns:ds="http://schemas.openxmlformats.org/officeDocument/2006/customXml" ds:itemID="{2E8F2DFA-A6F6-4595-8DFD-AE5BD26B9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Audrée McNicoll</dc:creator>
  <cp:keywords/>
  <dc:description/>
  <cp:lastModifiedBy>Audrée McNicoll</cp:lastModifiedBy>
  <dcterms:created xsi:type="dcterms:W3CDTF">2020-06-01T15:17:53Z</dcterms:created>
  <dcterms:modified xsi:type="dcterms:W3CDTF">2021-08-02T14:15:01Z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0x01010029FD546B9104714FAE8697ED4246084D</vt:lpwstr>
  </property>
  <property fmtid="{D5CDD505-2E9C-101B-9397-08002B2CF9AE}" pid="3" name="Order">
    <vt:r8>2600</vt:r8>
  </property>
</Properties>
</file>